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eff\Documents\Live ssheets\"/>
    </mc:Choice>
  </mc:AlternateContent>
  <workbookProtection workbookAlgorithmName="SHA-512" workbookHashValue="WDy/Sw1RDwa+WSSu0p1oFtgA29Cq6Zhe0kVC1BEzkISkU2fMjSPt+QJLzZjx/qh850vRFgxbsg5DkSCluHjbmA==" workbookSaltValue="0iiXm8RcUhEA/5jXZwjw4g==" workbookSpinCount="100000" lockStructure="1"/>
  <bookViews>
    <workbookView xWindow="480" yWindow="132" windowWidth="5136" windowHeight="4140" tabRatio="750"/>
  </bookViews>
  <sheets>
    <sheet name="Intro" sheetId="13" r:id="rId1"/>
    <sheet name="Astronaut" sheetId="7" r:id="rId2"/>
    <sheet name="Guidance" sheetId="12" r:id="rId3"/>
    <sheet name="Circular" sheetId="17" r:id="rId4"/>
    <sheet name="Planets" sheetId="9" r:id="rId5"/>
    <sheet name="Elliptical1" sheetId="16" r:id="rId6"/>
    <sheet name="Elliptical2" sheetId="18" r:id="rId7"/>
  </sheets>
  <calcPr calcId="152511"/>
</workbook>
</file>

<file path=xl/calcChain.xml><?xml version="1.0" encoding="utf-8"?>
<calcChain xmlns="http://schemas.openxmlformats.org/spreadsheetml/2006/main">
  <c r="V2" i="18" l="1"/>
  <c r="W2" i="18"/>
  <c r="X2" i="18"/>
  <c r="Y2" i="18"/>
  <c r="Z2" i="18"/>
  <c r="AA2" i="18"/>
  <c r="AB2" i="18"/>
  <c r="AC2" i="18"/>
  <c r="AD2" i="18"/>
  <c r="AE2" i="18"/>
  <c r="AF2" i="18"/>
  <c r="AG2" i="18"/>
  <c r="AH2" i="18"/>
  <c r="AI2" i="18"/>
  <c r="AJ2" i="18"/>
  <c r="AK2" i="18"/>
  <c r="AL2" i="18"/>
  <c r="AM2" i="18"/>
  <c r="AN2" i="18"/>
  <c r="AO2" i="18"/>
  <c r="AP2" i="18"/>
  <c r="AQ2" i="18"/>
  <c r="AR2" i="18"/>
  <c r="AS2" i="18"/>
  <c r="AT2" i="18"/>
  <c r="AU2" i="18"/>
  <c r="AV2" i="18"/>
  <c r="AW2" i="18"/>
  <c r="AX2" i="18"/>
  <c r="AY2" i="18"/>
  <c r="AZ2" i="18"/>
  <c r="BA2" i="18"/>
  <c r="BB2" i="18"/>
  <c r="BC2" i="18"/>
  <c r="BD2" i="18"/>
  <c r="BE2" i="18"/>
  <c r="BF2" i="18"/>
  <c r="BG2" i="18"/>
  <c r="BH2" i="18"/>
  <c r="BI2" i="18"/>
  <c r="BJ2" i="18"/>
  <c r="BK2" i="18"/>
  <c r="BL2" i="18"/>
  <c r="BM2" i="18"/>
  <c r="BN2" i="18"/>
  <c r="BO2" i="18"/>
  <c r="BP2" i="18"/>
  <c r="BQ2" i="18"/>
  <c r="BR2" i="18"/>
  <c r="BS2" i="18"/>
  <c r="BT2" i="18"/>
  <c r="BU2" i="18"/>
  <c r="BV2" i="18"/>
  <c r="BW2" i="18"/>
  <c r="BX2" i="18"/>
  <c r="BY2" i="18"/>
  <c r="BZ2" i="18"/>
  <c r="CA2" i="18"/>
  <c r="CB2" i="18"/>
  <c r="CC2" i="18"/>
  <c r="CD2" i="18"/>
  <c r="CE2" i="18"/>
  <c r="CF2" i="18"/>
  <c r="CG2" i="18"/>
  <c r="CH2" i="18"/>
  <c r="CI2" i="18"/>
  <c r="CJ2" i="18"/>
  <c r="CK2" i="18"/>
  <c r="CL2" i="18"/>
  <c r="CM2" i="18"/>
  <c r="CN2" i="18"/>
  <c r="CO2" i="18"/>
  <c r="CP2" i="18"/>
  <c r="CQ2" i="18"/>
  <c r="CR2" i="18"/>
  <c r="CS2" i="18"/>
  <c r="CT2" i="18"/>
  <c r="CU2" i="18"/>
  <c r="CV2" i="18"/>
  <c r="CW2" i="18"/>
  <c r="CX2" i="18"/>
  <c r="CY2" i="18"/>
  <c r="CZ2" i="18"/>
  <c r="DA2" i="18"/>
  <c r="DB2" i="18"/>
  <c r="DC2" i="18"/>
  <c r="DD2" i="18"/>
  <c r="DE2" i="18"/>
  <c r="DF2" i="18"/>
  <c r="DG2" i="18"/>
  <c r="DH2" i="18"/>
  <c r="DI2" i="18"/>
  <c r="DJ2" i="18"/>
  <c r="DK2" i="18"/>
  <c r="DL2" i="18"/>
  <c r="DM2" i="18"/>
  <c r="DN2" i="18"/>
  <c r="DO2" i="18"/>
  <c r="DP2" i="18"/>
  <c r="DQ2" i="18"/>
  <c r="DR2" i="18"/>
  <c r="DS2" i="18"/>
  <c r="DT2" i="18"/>
  <c r="DU2" i="18"/>
  <c r="DV2" i="18"/>
  <c r="DW2" i="18"/>
  <c r="DX2" i="18"/>
  <c r="DY2" i="18"/>
  <c r="DZ2" i="18"/>
  <c r="EA2" i="18"/>
  <c r="EB2" i="18"/>
  <c r="EC2" i="18"/>
  <c r="ED2" i="18"/>
  <c r="EE2" i="18"/>
  <c r="EF2" i="18"/>
  <c r="EG2" i="18"/>
  <c r="EH2" i="18"/>
  <c r="EI2" i="18"/>
  <c r="EJ2" i="18"/>
  <c r="EK2" i="18"/>
  <c r="EL2" i="18"/>
  <c r="EM2" i="18"/>
  <c r="EN2" i="18"/>
  <c r="EO2" i="18"/>
  <c r="EP2" i="18"/>
  <c r="EQ2" i="18"/>
  <c r="ER2" i="18"/>
  <c r="ES2" i="18"/>
  <c r="ET2" i="18"/>
  <c r="EU2" i="18"/>
  <c r="EV2" i="18"/>
  <c r="EW2" i="18"/>
  <c r="EX2" i="18"/>
  <c r="EY2" i="18"/>
  <c r="EZ2" i="18"/>
  <c r="FA2" i="18"/>
  <c r="FB2" i="18"/>
  <c r="FC2" i="18"/>
  <c r="FD2" i="18"/>
  <c r="FE2" i="18"/>
  <c r="FF2" i="18"/>
  <c r="FG2" i="18"/>
  <c r="FH2" i="18"/>
  <c r="FI2" i="18"/>
  <c r="FJ2" i="18"/>
  <c r="FK2" i="18"/>
  <c r="FL2" i="18"/>
  <c r="FM2" i="18"/>
  <c r="FN2" i="18"/>
  <c r="FO2" i="18"/>
  <c r="FP2" i="18"/>
  <c r="FQ2" i="18"/>
  <c r="FR2" i="18"/>
  <c r="FS2" i="18"/>
  <c r="FT2" i="18"/>
  <c r="FU2" i="18"/>
  <c r="FV2" i="18"/>
  <c r="FW2" i="18"/>
  <c r="FX2" i="18"/>
  <c r="FY2" i="18"/>
  <c r="FZ2" i="18"/>
  <c r="GA2" i="18"/>
  <c r="GB2" i="18"/>
  <c r="GC2" i="18"/>
  <c r="GD2" i="18"/>
  <c r="GE2" i="18"/>
  <c r="GF2" i="18"/>
  <c r="GG2" i="18"/>
  <c r="GH2" i="18"/>
  <c r="GI2" i="18"/>
  <c r="GJ2" i="18"/>
  <c r="GK2" i="18"/>
  <c r="GL2" i="18"/>
  <c r="GM2" i="18"/>
  <c r="GN2" i="18"/>
  <c r="GO2" i="18"/>
  <c r="GP2" i="18"/>
  <c r="GQ2" i="18"/>
  <c r="GR2" i="18"/>
  <c r="GS2" i="18"/>
  <c r="GT2" i="18"/>
  <c r="GU2" i="18"/>
  <c r="GV2" i="18"/>
  <c r="GW2" i="18"/>
  <c r="GX2" i="18"/>
  <c r="GY2" i="18"/>
  <c r="GZ2" i="18"/>
  <c r="HA2" i="18"/>
  <c r="HB2" i="18"/>
  <c r="HC2" i="18"/>
  <c r="HD2" i="18"/>
  <c r="HE2" i="18"/>
  <c r="HF2" i="18"/>
  <c r="HG2" i="18"/>
  <c r="HH2" i="18"/>
  <c r="HI2" i="18"/>
  <c r="HJ2" i="18"/>
  <c r="HK2" i="18"/>
  <c r="HL2" i="18"/>
  <c r="HM2" i="18"/>
  <c r="HN2" i="18"/>
  <c r="HO2" i="18"/>
  <c r="HP2" i="18"/>
  <c r="HQ2" i="18"/>
  <c r="HR2" i="18"/>
  <c r="HS2" i="18"/>
  <c r="HT2" i="18"/>
  <c r="HU2" i="18"/>
  <c r="HV2" i="18"/>
  <c r="HW2" i="18"/>
  <c r="HX2" i="18"/>
  <c r="HY2" i="18"/>
  <c r="HZ2" i="18"/>
  <c r="IA2" i="18"/>
  <c r="IB2" i="18"/>
  <c r="IC2" i="18"/>
  <c r="ID2" i="18"/>
  <c r="IE2" i="18"/>
  <c r="IF2" i="18"/>
  <c r="IG2" i="18"/>
  <c r="IH2" i="18"/>
  <c r="II2" i="18"/>
  <c r="IJ2" i="18"/>
  <c r="IK2" i="18"/>
  <c r="IL2" i="18"/>
  <c r="IM2" i="18"/>
  <c r="IN2" i="18"/>
  <c r="IO2" i="18"/>
  <c r="IP2" i="18"/>
  <c r="IQ2" i="18"/>
  <c r="IR2" i="18"/>
  <c r="IS2" i="18"/>
  <c r="IT2" i="18"/>
  <c r="IU2" i="18"/>
  <c r="IV2" i="18"/>
  <c r="IW2" i="18"/>
  <c r="IX2" i="18"/>
  <c r="IY2" i="18"/>
  <c r="IZ2" i="18"/>
  <c r="JA2" i="18"/>
  <c r="JB2" i="18"/>
  <c r="JC2" i="18"/>
  <c r="JD2" i="18"/>
  <c r="JE2" i="18"/>
  <c r="JF2" i="18"/>
  <c r="JG2" i="18"/>
  <c r="R2" i="18"/>
  <c r="S2" i="18"/>
  <c r="T2" i="18"/>
  <c r="U2" i="18"/>
  <c r="Q2" i="18"/>
  <c r="P2" i="18"/>
  <c r="U2" i="16"/>
  <c r="V2" i="16"/>
  <c r="W2" i="16"/>
  <c r="X2" i="16"/>
  <c r="Y2" i="16"/>
  <c r="Z2" i="16"/>
  <c r="AA2" i="16"/>
  <c r="AB2" i="16"/>
  <c r="AC2" i="16"/>
  <c r="AD2" i="16"/>
  <c r="AE2" i="16"/>
  <c r="AF2" i="16"/>
  <c r="AG2" i="16"/>
  <c r="AH2" i="16"/>
  <c r="AI2" i="16"/>
  <c r="AJ2" i="16"/>
  <c r="AK2" i="16"/>
  <c r="AL2" i="16"/>
  <c r="AM2" i="16"/>
  <c r="AN2" i="16"/>
  <c r="AO2" i="16"/>
  <c r="AP2" i="16"/>
  <c r="AQ2" i="16"/>
  <c r="AR2" i="16"/>
  <c r="AS2" i="16"/>
  <c r="AT2" i="16"/>
  <c r="AU2" i="16"/>
  <c r="AV2" i="16"/>
  <c r="AW2" i="16"/>
  <c r="AX2" i="16"/>
  <c r="AY2" i="16"/>
  <c r="AZ2" i="16"/>
  <c r="BA2" i="16"/>
  <c r="BB2" i="16"/>
  <c r="BC2" i="16"/>
  <c r="BD2" i="16"/>
  <c r="BE2" i="16"/>
  <c r="BF2" i="16"/>
  <c r="BG2" i="16"/>
  <c r="BH2" i="16"/>
  <c r="BI2" i="16"/>
  <c r="BJ2" i="16"/>
  <c r="BK2" i="16"/>
  <c r="BL2" i="16"/>
  <c r="BM2" i="16"/>
  <c r="BN2" i="16"/>
  <c r="BO2" i="16"/>
  <c r="BP2" i="16"/>
  <c r="BQ2" i="16"/>
  <c r="BR2" i="16"/>
  <c r="BS2" i="16"/>
  <c r="BT2" i="16"/>
  <c r="BU2" i="16"/>
  <c r="BV2" i="16"/>
  <c r="BW2" i="16"/>
  <c r="BX2" i="16"/>
  <c r="BY2" i="16"/>
  <c r="BZ2" i="16"/>
  <c r="CA2" i="16"/>
  <c r="CB2" i="16"/>
  <c r="CC2" i="16"/>
  <c r="CD2" i="16"/>
  <c r="CE2" i="16"/>
  <c r="CF2" i="16"/>
  <c r="CG2" i="16"/>
  <c r="CH2" i="16"/>
  <c r="CI2" i="16"/>
  <c r="CJ2" i="16"/>
  <c r="CK2" i="16"/>
  <c r="CL2" i="16"/>
  <c r="CM2" i="16"/>
  <c r="CN2" i="16"/>
  <c r="CO2" i="16"/>
  <c r="CP2" i="16"/>
  <c r="CQ2" i="16"/>
  <c r="CR2" i="16"/>
  <c r="CS2" i="16"/>
  <c r="CT2" i="16"/>
  <c r="CU2" i="16"/>
  <c r="CV2" i="16"/>
  <c r="CW2" i="16"/>
  <c r="CX2" i="16"/>
  <c r="CY2" i="16"/>
  <c r="CZ2" i="16"/>
  <c r="DA2" i="16"/>
  <c r="DB2" i="16"/>
  <c r="DC2" i="16"/>
  <c r="DD2" i="16"/>
  <c r="DE2" i="16"/>
  <c r="DF2" i="16"/>
  <c r="DG2" i="16"/>
  <c r="DH2" i="16"/>
  <c r="DI2" i="16"/>
  <c r="DJ2" i="16"/>
  <c r="DK2" i="16"/>
  <c r="DL2" i="16"/>
  <c r="DM2" i="16"/>
  <c r="DN2" i="16"/>
  <c r="DO2" i="16"/>
  <c r="DP2" i="16"/>
  <c r="DQ2" i="16"/>
  <c r="DR2" i="16"/>
  <c r="DS2" i="16"/>
  <c r="DT2" i="16"/>
  <c r="DU2" i="16"/>
  <c r="DV2" i="16"/>
  <c r="DW2" i="16"/>
  <c r="DX2" i="16"/>
  <c r="DY2" i="16"/>
  <c r="DZ2" i="16"/>
  <c r="EA2" i="16"/>
  <c r="EB2" i="16"/>
  <c r="EC2" i="16"/>
  <c r="ED2" i="16"/>
  <c r="EE2" i="16"/>
  <c r="EF2" i="16"/>
  <c r="EG2" i="16"/>
  <c r="EH2" i="16"/>
  <c r="EI2" i="16"/>
  <c r="EJ2" i="16"/>
  <c r="EK2" i="16"/>
  <c r="EL2" i="16"/>
  <c r="EM2" i="16"/>
  <c r="EN2" i="16"/>
  <c r="EO2" i="16"/>
  <c r="EP2" i="16"/>
  <c r="EQ2" i="16"/>
  <c r="ER2" i="16"/>
  <c r="ES2" i="16"/>
  <c r="ET2" i="16"/>
  <c r="EU2" i="16"/>
  <c r="EV2" i="16"/>
  <c r="EW2" i="16"/>
  <c r="EX2" i="16"/>
  <c r="EY2" i="16"/>
  <c r="EZ2" i="16"/>
  <c r="FA2" i="16"/>
  <c r="FB2" i="16"/>
  <c r="FC2" i="16"/>
  <c r="FD2" i="16"/>
  <c r="FE2" i="16"/>
  <c r="FF2" i="16"/>
  <c r="FG2" i="16"/>
  <c r="FH2" i="16"/>
  <c r="FI2" i="16"/>
  <c r="FJ2" i="16"/>
  <c r="FK2" i="16"/>
  <c r="FL2" i="16"/>
  <c r="FM2" i="16"/>
  <c r="FN2" i="16"/>
  <c r="FO2" i="16"/>
  <c r="FP2" i="16"/>
  <c r="FQ2" i="16"/>
  <c r="FR2" i="16"/>
  <c r="FS2" i="16"/>
  <c r="FT2" i="16"/>
  <c r="FU2" i="16"/>
  <c r="FV2" i="16"/>
  <c r="FW2" i="16"/>
  <c r="FX2" i="16"/>
  <c r="FY2" i="16"/>
  <c r="FZ2" i="16"/>
  <c r="GA2" i="16"/>
  <c r="GB2" i="16"/>
  <c r="GC2" i="16"/>
  <c r="GD2" i="16"/>
  <c r="GE2" i="16"/>
  <c r="GF2" i="16"/>
  <c r="GG2" i="16"/>
  <c r="GH2" i="16"/>
  <c r="GI2" i="16"/>
  <c r="GJ2" i="16"/>
  <c r="GK2" i="16"/>
  <c r="GL2" i="16"/>
  <c r="GM2" i="16"/>
  <c r="GN2" i="16"/>
  <c r="GO2" i="16"/>
  <c r="GP2" i="16"/>
  <c r="GQ2" i="16"/>
  <c r="GR2" i="16"/>
  <c r="GS2" i="16"/>
  <c r="GT2" i="16"/>
  <c r="GU2" i="16"/>
  <c r="GV2" i="16"/>
  <c r="GW2" i="16"/>
  <c r="GX2" i="16"/>
  <c r="GY2" i="16"/>
  <c r="GZ2" i="16"/>
  <c r="HA2" i="16"/>
  <c r="HB2" i="16"/>
  <c r="HC2" i="16"/>
  <c r="HD2" i="16"/>
  <c r="HE2" i="16"/>
  <c r="HF2" i="16"/>
  <c r="HG2" i="16"/>
  <c r="HH2" i="16"/>
  <c r="HI2" i="16"/>
  <c r="HJ2" i="16"/>
  <c r="HK2" i="16"/>
  <c r="HL2" i="16"/>
  <c r="HM2" i="16"/>
  <c r="HN2" i="16"/>
  <c r="HO2" i="16"/>
  <c r="HP2" i="16"/>
  <c r="HQ2" i="16"/>
  <c r="HR2" i="16"/>
  <c r="HS2" i="16"/>
  <c r="HT2" i="16"/>
  <c r="HU2" i="16"/>
  <c r="HV2" i="16"/>
  <c r="HW2" i="16"/>
  <c r="HX2" i="16"/>
  <c r="HY2" i="16"/>
  <c r="HZ2" i="16"/>
  <c r="IA2" i="16"/>
  <c r="IB2" i="16"/>
  <c r="IC2" i="16"/>
  <c r="ID2" i="16"/>
  <c r="IE2" i="16"/>
  <c r="IF2" i="16"/>
  <c r="IG2" i="16"/>
  <c r="IH2" i="16"/>
  <c r="II2" i="16"/>
  <c r="IJ2" i="16"/>
  <c r="IK2" i="16"/>
  <c r="IL2" i="16"/>
  <c r="IM2" i="16"/>
  <c r="IN2" i="16"/>
  <c r="IO2" i="16"/>
  <c r="IP2" i="16"/>
  <c r="IQ2" i="16"/>
  <c r="IR2" i="16"/>
  <c r="IS2" i="16"/>
  <c r="IT2" i="16"/>
  <c r="IU2" i="16"/>
  <c r="IV2" i="16"/>
  <c r="IW2" i="16"/>
  <c r="IX2" i="16"/>
  <c r="IY2" i="16"/>
  <c r="IZ2" i="16"/>
  <c r="JA2" i="16"/>
  <c r="JB2" i="16"/>
  <c r="JC2" i="16"/>
  <c r="JD2" i="16"/>
  <c r="JE2" i="16"/>
  <c r="JF2" i="16"/>
  <c r="JG2" i="16"/>
  <c r="R2" i="16"/>
  <c r="S2" i="16"/>
  <c r="T2" i="16"/>
  <c r="Q2" i="16"/>
  <c r="P2" i="16"/>
  <c r="S57" i="18" l="1"/>
  <c r="S13" i="18" s="1"/>
  <c r="T57" i="18"/>
  <c r="U57" i="18"/>
  <c r="U14" i="18" s="1"/>
  <c r="V57" i="18"/>
  <c r="W57" i="18"/>
  <c r="W13" i="18" s="1"/>
  <c r="X57" i="18"/>
  <c r="Y57" i="18"/>
  <c r="Y14" i="18" s="1"/>
  <c r="Z57" i="18"/>
  <c r="AA57" i="18"/>
  <c r="AA13" i="18" s="1"/>
  <c r="AB57" i="18"/>
  <c r="AC57" i="18"/>
  <c r="AC14" i="18" s="1"/>
  <c r="AD57" i="18"/>
  <c r="AE57" i="18"/>
  <c r="AE13" i="18" s="1"/>
  <c r="AF57" i="18"/>
  <c r="AG57" i="18"/>
  <c r="AG14" i="18" s="1"/>
  <c r="AH57" i="18"/>
  <c r="AI57" i="18"/>
  <c r="AI13" i="18" s="1"/>
  <c r="AJ57" i="18"/>
  <c r="AK57" i="18"/>
  <c r="AK14" i="18" s="1"/>
  <c r="AL57" i="18"/>
  <c r="AM57" i="18"/>
  <c r="AM13" i="18" s="1"/>
  <c r="AN57" i="18"/>
  <c r="AO57" i="18"/>
  <c r="AO14" i="18" s="1"/>
  <c r="AP57" i="18"/>
  <c r="AQ57" i="18"/>
  <c r="AQ13" i="18" s="1"/>
  <c r="AR57" i="18"/>
  <c r="AS57" i="18"/>
  <c r="AS14" i="18" s="1"/>
  <c r="AT57" i="18"/>
  <c r="AU57" i="18"/>
  <c r="AU13" i="18" s="1"/>
  <c r="AV57" i="18"/>
  <c r="AW57" i="18"/>
  <c r="AW14" i="18" s="1"/>
  <c r="AX57" i="18"/>
  <c r="AY57" i="18"/>
  <c r="AY13" i="18" s="1"/>
  <c r="AZ57" i="18"/>
  <c r="BA57" i="18"/>
  <c r="BA14" i="18" s="1"/>
  <c r="BB57" i="18"/>
  <c r="BC57" i="18"/>
  <c r="BC13" i="18" s="1"/>
  <c r="BD57" i="18"/>
  <c r="BE57" i="18"/>
  <c r="BE14" i="18" s="1"/>
  <c r="BF57" i="18"/>
  <c r="BG57" i="18"/>
  <c r="BG13" i="18" s="1"/>
  <c r="BH57" i="18"/>
  <c r="BI57" i="18"/>
  <c r="BI14" i="18" s="1"/>
  <c r="BJ57" i="18"/>
  <c r="BK57" i="18"/>
  <c r="BK13" i="18" s="1"/>
  <c r="BL57" i="18"/>
  <c r="BM57" i="18"/>
  <c r="BM14" i="18" s="1"/>
  <c r="BN57" i="18"/>
  <c r="BO57" i="18"/>
  <c r="BO13" i="18" s="1"/>
  <c r="BP57" i="18"/>
  <c r="BQ57" i="18"/>
  <c r="BQ14" i="18" s="1"/>
  <c r="BR57" i="18"/>
  <c r="BS57" i="18"/>
  <c r="BS13" i="18" s="1"/>
  <c r="BT57" i="18"/>
  <c r="BU57" i="18"/>
  <c r="BU14" i="18" s="1"/>
  <c r="BV57" i="18"/>
  <c r="BW57" i="18"/>
  <c r="BW13" i="18" s="1"/>
  <c r="BX57" i="18"/>
  <c r="BY57" i="18"/>
  <c r="BY14" i="18" s="1"/>
  <c r="BZ57" i="18"/>
  <c r="CA57" i="18"/>
  <c r="CA13" i="18" s="1"/>
  <c r="CB57" i="18"/>
  <c r="CC57" i="18"/>
  <c r="CC14" i="18" s="1"/>
  <c r="CD57" i="18"/>
  <c r="CE57" i="18"/>
  <c r="CE13" i="18" s="1"/>
  <c r="CF57" i="18"/>
  <c r="CG57" i="18"/>
  <c r="CG14" i="18" s="1"/>
  <c r="CH57" i="18"/>
  <c r="CI57" i="18"/>
  <c r="CI13" i="18" s="1"/>
  <c r="CJ57" i="18"/>
  <c r="CK57" i="18"/>
  <c r="CK14" i="18" s="1"/>
  <c r="CL57" i="18"/>
  <c r="CM57" i="18"/>
  <c r="CM13" i="18" s="1"/>
  <c r="CN57" i="18"/>
  <c r="CO57" i="18"/>
  <c r="CO14" i="18" s="1"/>
  <c r="CP57" i="18"/>
  <c r="CQ57" i="18"/>
  <c r="CQ13" i="18" s="1"/>
  <c r="CR57" i="18"/>
  <c r="CS57" i="18"/>
  <c r="CS14" i="18" s="1"/>
  <c r="CT57" i="18"/>
  <c r="CU57" i="18"/>
  <c r="CU13" i="18" s="1"/>
  <c r="CV57" i="18"/>
  <c r="CW57" i="18"/>
  <c r="CW14" i="18" s="1"/>
  <c r="CX57" i="18"/>
  <c r="CY57" i="18"/>
  <c r="CY13" i="18" s="1"/>
  <c r="CZ57" i="18"/>
  <c r="DA57" i="18"/>
  <c r="DA14" i="18" s="1"/>
  <c r="DB57" i="18"/>
  <c r="DB13" i="18" s="1"/>
  <c r="DC57" i="18"/>
  <c r="DC13" i="18" s="1"/>
  <c r="DD57" i="18"/>
  <c r="DD13" i="18" s="1"/>
  <c r="DE57" i="18"/>
  <c r="DE13" i="18" s="1"/>
  <c r="DF57" i="18"/>
  <c r="DF13" i="18" s="1"/>
  <c r="DG57" i="18"/>
  <c r="DG13" i="18" s="1"/>
  <c r="DH57" i="18"/>
  <c r="DH13" i="18" s="1"/>
  <c r="DI57" i="18"/>
  <c r="DI13" i="18" s="1"/>
  <c r="DJ57" i="18"/>
  <c r="DJ13" i="18" s="1"/>
  <c r="DK57" i="18"/>
  <c r="DK13" i="18" s="1"/>
  <c r="DL57" i="18"/>
  <c r="DL13" i="18" s="1"/>
  <c r="DM57" i="18"/>
  <c r="DM13" i="18" s="1"/>
  <c r="DN57" i="18"/>
  <c r="DN13" i="18" s="1"/>
  <c r="DO57" i="18"/>
  <c r="DO13" i="18" s="1"/>
  <c r="DP57" i="18"/>
  <c r="DP13" i="18" s="1"/>
  <c r="DQ57" i="18"/>
  <c r="DQ13" i="18" s="1"/>
  <c r="DR57" i="18"/>
  <c r="DR13" i="18" s="1"/>
  <c r="DS57" i="18"/>
  <c r="DS13" i="18" s="1"/>
  <c r="DT57" i="18"/>
  <c r="DT13" i="18" s="1"/>
  <c r="DU57" i="18"/>
  <c r="DU13" i="18" s="1"/>
  <c r="DV57" i="18"/>
  <c r="DV13" i="18" s="1"/>
  <c r="DW57" i="18"/>
  <c r="DW13" i="18" s="1"/>
  <c r="DX57" i="18"/>
  <c r="DX13" i="18" s="1"/>
  <c r="DY57" i="18"/>
  <c r="DY13" i="18" s="1"/>
  <c r="DZ57" i="18"/>
  <c r="DZ13" i="18" s="1"/>
  <c r="EA57" i="18"/>
  <c r="EA13" i="18" s="1"/>
  <c r="EB57" i="18"/>
  <c r="EB13" i="18" s="1"/>
  <c r="EC57" i="18"/>
  <c r="EC13" i="18" s="1"/>
  <c r="ED57" i="18"/>
  <c r="ED13" i="18" s="1"/>
  <c r="EE57" i="18"/>
  <c r="EE13" i="18" s="1"/>
  <c r="EF57" i="18"/>
  <c r="EF13" i="18" s="1"/>
  <c r="EG57" i="18"/>
  <c r="EG13" i="18" s="1"/>
  <c r="EH57" i="18"/>
  <c r="EH13" i="18" s="1"/>
  <c r="EI57" i="18"/>
  <c r="EI13" i="18" s="1"/>
  <c r="EJ57" i="18"/>
  <c r="EJ13" i="18" s="1"/>
  <c r="EK57" i="18"/>
  <c r="EK13" i="18" s="1"/>
  <c r="EL57" i="18"/>
  <c r="EL13" i="18" s="1"/>
  <c r="EM57" i="18"/>
  <c r="EM13" i="18" s="1"/>
  <c r="EN57" i="18"/>
  <c r="EN13" i="18" s="1"/>
  <c r="EO57" i="18"/>
  <c r="EO14" i="18" s="1"/>
  <c r="EP57" i="18"/>
  <c r="EP13" i="18" s="1"/>
  <c r="EQ57" i="18"/>
  <c r="EQ13" i="18" s="1"/>
  <c r="ER57" i="18"/>
  <c r="ER13" i="18" s="1"/>
  <c r="ES57" i="18"/>
  <c r="ES13" i="18" s="1"/>
  <c r="ET57" i="18"/>
  <c r="ET13" i="18" s="1"/>
  <c r="EU57" i="18"/>
  <c r="EU13" i="18" s="1"/>
  <c r="EV57" i="18"/>
  <c r="EV13" i="18" s="1"/>
  <c r="EW57" i="18"/>
  <c r="EW13" i="18" s="1"/>
  <c r="EX57" i="18"/>
  <c r="EX13" i="18" s="1"/>
  <c r="EY57" i="18"/>
  <c r="EY13" i="18" s="1"/>
  <c r="EZ57" i="18"/>
  <c r="EZ13" i="18" s="1"/>
  <c r="FA57" i="18"/>
  <c r="FA13" i="18" s="1"/>
  <c r="FB57" i="18"/>
  <c r="FB13" i="18" s="1"/>
  <c r="FC57" i="18"/>
  <c r="FC13" i="18" s="1"/>
  <c r="FD57" i="18"/>
  <c r="FD13" i="18" s="1"/>
  <c r="FE57" i="18"/>
  <c r="FE13" i="18" s="1"/>
  <c r="FF57" i="18"/>
  <c r="FF13" i="18" s="1"/>
  <c r="FG57" i="18"/>
  <c r="FG13" i="18" s="1"/>
  <c r="FH57" i="18"/>
  <c r="FH13" i="18" s="1"/>
  <c r="FI57" i="18"/>
  <c r="FI13" i="18" s="1"/>
  <c r="FJ57" i="18"/>
  <c r="FJ13" i="18" s="1"/>
  <c r="FK57" i="18"/>
  <c r="FK13" i="18" s="1"/>
  <c r="FL57" i="18"/>
  <c r="FL13" i="18" s="1"/>
  <c r="FM57" i="18"/>
  <c r="FM13" i="18" s="1"/>
  <c r="FN57" i="18"/>
  <c r="FN13" i="18" s="1"/>
  <c r="FO57" i="18"/>
  <c r="FO13" i="18" s="1"/>
  <c r="FP57" i="18"/>
  <c r="FP13" i="18" s="1"/>
  <c r="FQ57" i="18"/>
  <c r="FQ13" i="18" s="1"/>
  <c r="FR57" i="18"/>
  <c r="FR13" i="18" s="1"/>
  <c r="FS57" i="18"/>
  <c r="FS13" i="18" s="1"/>
  <c r="FT57" i="18"/>
  <c r="FT13" i="18" s="1"/>
  <c r="FU57" i="18"/>
  <c r="FU13" i="18" s="1"/>
  <c r="FV57" i="18"/>
  <c r="FV13" i="18" s="1"/>
  <c r="FW57" i="18"/>
  <c r="FW13" i="18" s="1"/>
  <c r="FX57" i="18"/>
  <c r="FX13" i="18" s="1"/>
  <c r="FY57" i="18"/>
  <c r="FY13" i="18" s="1"/>
  <c r="FZ57" i="18"/>
  <c r="FZ13" i="18" s="1"/>
  <c r="GA57" i="18"/>
  <c r="GA13" i="18" s="1"/>
  <c r="GB57" i="18"/>
  <c r="GB13" i="18" s="1"/>
  <c r="GC57" i="18"/>
  <c r="GC13" i="18" s="1"/>
  <c r="GD57" i="18"/>
  <c r="GD13" i="18" s="1"/>
  <c r="GE57" i="18"/>
  <c r="GE13" i="18" s="1"/>
  <c r="GF57" i="18"/>
  <c r="GF13" i="18" s="1"/>
  <c r="GG57" i="18"/>
  <c r="GG13" i="18" s="1"/>
  <c r="GH57" i="18"/>
  <c r="GH13" i="18" s="1"/>
  <c r="GI57" i="18"/>
  <c r="GI13" i="18" s="1"/>
  <c r="GJ57" i="18"/>
  <c r="GJ13" i="18" s="1"/>
  <c r="GK57" i="18"/>
  <c r="GK13" i="18" s="1"/>
  <c r="GL57" i="18"/>
  <c r="GL13" i="18" s="1"/>
  <c r="GM57" i="18"/>
  <c r="GM13" i="18" s="1"/>
  <c r="GN57" i="18"/>
  <c r="GN13" i="18" s="1"/>
  <c r="GO57" i="18"/>
  <c r="GO13" i="18" s="1"/>
  <c r="GP57" i="18"/>
  <c r="GP13" i="18" s="1"/>
  <c r="GQ57" i="18"/>
  <c r="GQ13" i="18" s="1"/>
  <c r="GR57" i="18"/>
  <c r="GR13" i="18" s="1"/>
  <c r="GS57" i="18"/>
  <c r="GS13" i="18" s="1"/>
  <c r="GT57" i="18"/>
  <c r="GT13" i="18" s="1"/>
  <c r="GU57" i="18"/>
  <c r="GU13" i="18" s="1"/>
  <c r="GV57" i="18"/>
  <c r="GV13" i="18" s="1"/>
  <c r="GW57" i="18"/>
  <c r="GW13" i="18" s="1"/>
  <c r="GX57" i="18"/>
  <c r="GX13" i="18" s="1"/>
  <c r="GY57" i="18"/>
  <c r="GY13" i="18" s="1"/>
  <c r="GZ57" i="18"/>
  <c r="GZ13" i="18" s="1"/>
  <c r="HA57" i="18"/>
  <c r="HA14" i="18" s="1"/>
  <c r="HB57" i="18"/>
  <c r="HB13" i="18" s="1"/>
  <c r="HC57" i="18"/>
  <c r="HC13" i="18" s="1"/>
  <c r="HD57" i="18"/>
  <c r="HD13" i="18" s="1"/>
  <c r="HE57" i="18"/>
  <c r="HE13" i="18" s="1"/>
  <c r="HF57" i="18"/>
  <c r="HF13" i="18" s="1"/>
  <c r="HG57" i="18"/>
  <c r="HG13" i="18" s="1"/>
  <c r="HH57" i="18"/>
  <c r="HH13" i="18" s="1"/>
  <c r="HI57" i="18"/>
  <c r="HI13" i="18" s="1"/>
  <c r="HJ57" i="18"/>
  <c r="HJ13" i="18" s="1"/>
  <c r="HK57" i="18"/>
  <c r="HK13" i="18" s="1"/>
  <c r="HL57" i="18"/>
  <c r="HL13" i="18" s="1"/>
  <c r="HM57" i="18"/>
  <c r="HM13" i="18" s="1"/>
  <c r="HN57" i="18"/>
  <c r="HN13" i="18" s="1"/>
  <c r="HO57" i="18"/>
  <c r="HO13" i="18" s="1"/>
  <c r="HP57" i="18"/>
  <c r="HP13" i="18" s="1"/>
  <c r="HQ57" i="18"/>
  <c r="HQ13" i="18" s="1"/>
  <c r="HR57" i="18"/>
  <c r="HR13" i="18" s="1"/>
  <c r="HS57" i="18"/>
  <c r="HS13" i="18" s="1"/>
  <c r="HT57" i="18"/>
  <c r="HT13" i="18" s="1"/>
  <c r="HU57" i="18"/>
  <c r="HU13" i="18" s="1"/>
  <c r="HV57" i="18"/>
  <c r="HV13" i="18" s="1"/>
  <c r="HW57" i="18"/>
  <c r="HW13" i="18" s="1"/>
  <c r="HX57" i="18"/>
  <c r="HX13" i="18" s="1"/>
  <c r="HY57" i="18"/>
  <c r="HY13" i="18" s="1"/>
  <c r="HZ57" i="18"/>
  <c r="HZ13" i="18" s="1"/>
  <c r="IA57" i="18"/>
  <c r="IA13" i="18" s="1"/>
  <c r="IB57" i="18"/>
  <c r="IB13" i="18" s="1"/>
  <c r="IC57" i="18"/>
  <c r="IC13" i="18" s="1"/>
  <c r="ID57" i="18"/>
  <c r="ID13" i="18" s="1"/>
  <c r="IE57" i="18"/>
  <c r="IE13" i="18" s="1"/>
  <c r="IF57" i="18"/>
  <c r="IF13" i="18" s="1"/>
  <c r="IG57" i="18"/>
  <c r="IG13" i="18" s="1"/>
  <c r="IH57" i="18"/>
  <c r="IH13" i="18" s="1"/>
  <c r="II57" i="18"/>
  <c r="II13" i="18" s="1"/>
  <c r="IJ57" i="18"/>
  <c r="IJ13" i="18" s="1"/>
  <c r="IK57" i="18"/>
  <c r="IK13" i="18" s="1"/>
  <c r="IL57" i="18"/>
  <c r="IL13" i="18" s="1"/>
  <c r="IM57" i="18"/>
  <c r="IM13" i="18" s="1"/>
  <c r="IN57" i="18"/>
  <c r="IN13" i="18" s="1"/>
  <c r="IO57" i="18"/>
  <c r="IO13" i="18" s="1"/>
  <c r="IP57" i="18"/>
  <c r="IP13" i="18" s="1"/>
  <c r="IQ57" i="18"/>
  <c r="IQ13" i="18" s="1"/>
  <c r="IR57" i="18"/>
  <c r="IR13" i="18" s="1"/>
  <c r="IS57" i="18"/>
  <c r="IS13" i="18" s="1"/>
  <c r="IT57" i="18"/>
  <c r="IT13" i="18" s="1"/>
  <c r="IU57" i="18"/>
  <c r="IU13" i="18" s="1"/>
  <c r="IV57" i="18"/>
  <c r="IV13" i="18" s="1"/>
  <c r="IW57" i="18"/>
  <c r="IW13" i="18" s="1"/>
  <c r="IX57" i="18"/>
  <c r="IX13" i="18" s="1"/>
  <c r="IY57" i="18"/>
  <c r="IY13" i="18" s="1"/>
  <c r="IZ57" i="18"/>
  <c r="IZ13" i="18" s="1"/>
  <c r="JA57" i="18"/>
  <c r="JA13" i="18" s="1"/>
  <c r="JB57" i="18"/>
  <c r="JB13" i="18" s="1"/>
  <c r="JC57" i="18"/>
  <c r="JC13" i="18" s="1"/>
  <c r="JD57" i="18"/>
  <c r="JD13" i="18" s="1"/>
  <c r="JE57" i="18"/>
  <c r="JE13" i="18" s="1"/>
  <c r="JF57" i="18"/>
  <c r="JF13" i="18" s="1"/>
  <c r="JG57" i="18"/>
  <c r="JG13" i="18" s="1"/>
  <c r="R57" i="18"/>
  <c r="Q57" i="18"/>
  <c r="Q14" i="18" s="1"/>
  <c r="HU14" i="18" l="1"/>
  <c r="GO14" i="18"/>
  <c r="FI14" i="18"/>
  <c r="EC14" i="18"/>
  <c r="CI14" i="18"/>
  <c r="EO13" i="18"/>
  <c r="JA14" i="18"/>
  <c r="HQ14" i="18"/>
  <c r="GK14" i="18"/>
  <c r="FE14" i="18"/>
  <c r="DY14" i="18"/>
  <c r="W14" i="18"/>
  <c r="IK14" i="18"/>
  <c r="HE14" i="18"/>
  <c r="FY14" i="18"/>
  <c r="ES14" i="18"/>
  <c r="DM14" i="18"/>
  <c r="HA13" i="18"/>
  <c r="CC13" i="18"/>
  <c r="IG14" i="18"/>
  <c r="FU14" i="18"/>
  <c r="DI14" i="18"/>
  <c r="BM13" i="18"/>
  <c r="IW14" i="18"/>
  <c r="BS14" i="18"/>
  <c r="Q13" i="18"/>
  <c r="IS14" i="18"/>
  <c r="IC14" i="18"/>
  <c r="HM14" i="18"/>
  <c r="GW14" i="18"/>
  <c r="GG14" i="18"/>
  <c r="FQ14" i="18"/>
  <c r="FA14" i="18"/>
  <c r="EK14" i="18"/>
  <c r="DU14" i="18"/>
  <c r="DE14" i="18"/>
  <c r="BC14" i="18"/>
  <c r="AW13" i="18"/>
  <c r="JE14" i="18"/>
  <c r="IO14" i="18"/>
  <c r="HY14" i="18"/>
  <c r="HI14" i="18"/>
  <c r="GS14" i="18"/>
  <c r="GC14" i="18"/>
  <c r="FM14" i="18"/>
  <c r="EW14" i="18"/>
  <c r="EG14" i="18"/>
  <c r="DQ14" i="18"/>
  <c r="CY14" i="18"/>
  <c r="AM14" i="18"/>
  <c r="CS13" i="18"/>
  <c r="AG13" i="18"/>
  <c r="CT13" i="18"/>
  <c r="CT14" i="18"/>
  <c r="CH13" i="18"/>
  <c r="CH14" i="18"/>
  <c r="BV13" i="18"/>
  <c r="BV14" i="18"/>
  <c r="BJ13" i="18"/>
  <c r="BJ14" i="18"/>
  <c r="AT13" i="18"/>
  <c r="AT14" i="18"/>
  <c r="AH13" i="18"/>
  <c r="AH14" i="18"/>
  <c r="JD14" i="18"/>
  <c r="IZ14" i="18"/>
  <c r="IV14" i="18"/>
  <c r="IR14" i="18"/>
  <c r="IN14" i="18"/>
  <c r="IJ14" i="18"/>
  <c r="IF14" i="18"/>
  <c r="IB14" i="18"/>
  <c r="HX14" i="18"/>
  <c r="HT14" i="18"/>
  <c r="HP14" i="18"/>
  <c r="HL14" i="18"/>
  <c r="HH14" i="18"/>
  <c r="HD14" i="18"/>
  <c r="GZ14" i="18"/>
  <c r="GV14" i="18"/>
  <c r="GR14" i="18"/>
  <c r="GN14" i="18"/>
  <c r="GJ14" i="18"/>
  <c r="GF14" i="18"/>
  <c r="GB14" i="18"/>
  <c r="FX14" i="18"/>
  <c r="FT14" i="18"/>
  <c r="FP14" i="18"/>
  <c r="FL14" i="18"/>
  <c r="FH14" i="18"/>
  <c r="FD14" i="18"/>
  <c r="EZ14" i="18"/>
  <c r="EV14" i="18"/>
  <c r="ER14" i="18"/>
  <c r="EN14" i="18"/>
  <c r="EJ14" i="18"/>
  <c r="EF14" i="18"/>
  <c r="EB14" i="18"/>
  <c r="DX14" i="18"/>
  <c r="DT14" i="18"/>
  <c r="DP14" i="18"/>
  <c r="DL14" i="18"/>
  <c r="DH14" i="18"/>
  <c r="DD14" i="18"/>
  <c r="CU14" i="18"/>
  <c r="CE14" i="18"/>
  <c r="BO14" i="18"/>
  <c r="AY14" i="18"/>
  <c r="AI14" i="18"/>
  <c r="S14" i="18"/>
  <c r="CO13" i="18"/>
  <c r="BY13" i="18"/>
  <c r="BI13" i="18"/>
  <c r="AS13" i="18"/>
  <c r="AC13" i="18"/>
  <c r="CX13" i="18"/>
  <c r="CX14" i="18"/>
  <c r="CL13" i="18"/>
  <c r="CL14" i="18"/>
  <c r="BZ13" i="18"/>
  <c r="BZ14" i="18"/>
  <c r="BN13" i="18"/>
  <c r="BN14" i="18"/>
  <c r="BF13" i="18"/>
  <c r="BF14" i="18"/>
  <c r="AX13" i="18"/>
  <c r="AX14" i="18"/>
  <c r="AL13" i="18"/>
  <c r="AL14" i="18"/>
  <c r="AD13" i="18"/>
  <c r="AD14" i="18"/>
  <c r="Z13" i="18"/>
  <c r="Z14" i="18"/>
  <c r="V13" i="18"/>
  <c r="V14" i="18"/>
  <c r="R13" i="18"/>
  <c r="R14" i="18"/>
  <c r="CZ14" i="18"/>
  <c r="CZ13" i="18"/>
  <c r="CV14" i="18"/>
  <c r="CV13" i="18"/>
  <c r="CR14" i="18"/>
  <c r="CR13" i="18"/>
  <c r="CN14" i="18"/>
  <c r="CN13" i="18"/>
  <c r="CJ14" i="18"/>
  <c r="CJ13" i="18"/>
  <c r="CF14" i="18"/>
  <c r="CF13" i="18"/>
  <c r="CB14" i="18"/>
  <c r="CB13" i="18"/>
  <c r="BX14" i="18"/>
  <c r="BX13" i="18"/>
  <c r="BT14" i="18"/>
  <c r="BT13" i="18"/>
  <c r="BP14" i="18"/>
  <c r="BP13" i="18"/>
  <c r="BL14" i="18"/>
  <c r="BL13" i="18"/>
  <c r="BH14" i="18"/>
  <c r="BH13" i="18"/>
  <c r="BD14" i="18"/>
  <c r="BD13" i="18"/>
  <c r="AZ14" i="18"/>
  <c r="AZ13" i="18"/>
  <c r="AV14" i="18"/>
  <c r="AV13" i="18"/>
  <c r="AR14" i="18"/>
  <c r="AR13" i="18"/>
  <c r="AN14" i="18"/>
  <c r="AN13" i="18"/>
  <c r="AJ14" i="18"/>
  <c r="AJ13" i="18"/>
  <c r="AF14" i="18"/>
  <c r="AF13" i="18"/>
  <c r="AB14" i="18"/>
  <c r="AB13" i="18"/>
  <c r="X14" i="18"/>
  <c r="X13" i="18"/>
  <c r="T14" i="18"/>
  <c r="T13" i="18"/>
  <c r="JG14" i="18"/>
  <c r="JC14" i="18"/>
  <c r="IY14" i="18"/>
  <c r="IU14" i="18"/>
  <c r="IQ14" i="18"/>
  <c r="IM14" i="18"/>
  <c r="II14" i="18"/>
  <c r="IE14" i="18"/>
  <c r="IA14" i="18"/>
  <c r="HW14" i="18"/>
  <c r="HS14" i="18"/>
  <c r="HO14" i="18"/>
  <c r="HK14" i="18"/>
  <c r="HG14" i="18"/>
  <c r="HC14" i="18"/>
  <c r="GY14" i="18"/>
  <c r="GU14" i="18"/>
  <c r="GQ14" i="18"/>
  <c r="GM14" i="18"/>
  <c r="GI14" i="18"/>
  <c r="GE14" i="18"/>
  <c r="GA14" i="18"/>
  <c r="FW14" i="18"/>
  <c r="FS14" i="18"/>
  <c r="FO14" i="18"/>
  <c r="FK14" i="18"/>
  <c r="FG14" i="18"/>
  <c r="FC14" i="18"/>
  <c r="EY14" i="18"/>
  <c r="EU14" i="18"/>
  <c r="EQ14" i="18"/>
  <c r="EM14" i="18"/>
  <c r="EI14" i="18"/>
  <c r="EE14" i="18"/>
  <c r="EA14" i="18"/>
  <c r="DW14" i="18"/>
  <c r="DS14" i="18"/>
  <c r="DO14" i="18"/>
  <c r="DK14" i="18"/>
  <c r="DG14" i="18"/>
  <c r="DC14" i="18"/>
  <c r="CQ14" i="18"/>
  <c r="CA14" i="18"/>
  <c r="BK14" i="18"/>
  <c r="AU14" i="18"/>
  <c r="AE14" i="18"/>
  <c r="DA13" i="18"/>
  <c r="CK13" i="18"/>
  <c r="BU13" i="18"/>
  <c r="BE13" i="18"/>
  <c r="AO13" i="18"/>
  <c r="Y13" i="18"/>
  <c r="CP13" i="18"/>
  <c r="CP14" i="18"/>
  <c r="CD13" i="18"/>
  <c r="CD14" i="18"/>
  <c r="BR13" i="18"/>
  <c r="BR14" i="18"/>
  <c r="BB13" i="18"/>
  <c r="BB14" i="18"/>
  <c r="AP13" i="18"/>
  <c r="AP14" i="18"/>
  <c r="JF14" i="18"/>
  <c r="JB14" i="18"/>
  <c r="IX14" i="18"/>
  <c r="IT14" i="18"/>
  <c r="IP14" i="18"/>
  <c r="IL14" i="18"/>
  <c r="IH14" i="18"/>
  <c r="ID14" i="18"/>
  <c r="HZ14" i="18"/>
  <c r="HV14" i="18"/>
  <c r="HR14" i="18"/>
  <c r="HN14" i="18"/>
  <c r="HJ14" i="18"/>
  <c r="HF14" i="18"/>
  <c r="HB14" i="18"/>
  <c r="GX14" i="18"/>
  <c r="GT14" i="18"/>
  <c r="GP14" i="18"/>
  <c r="GL14" i="18"/>
  <c r="GH14" i="18"/>
  <c r="GD14" i="18"/>
  <c r="FZ14" i="18"/>
  <c r="FV14" i="18"/>
  <c r="FR14" i="18"/>
  <c r="FN14" i="18"/>
  <c r="FJ14" i="18"/>
  <c r="FF14" i="18"/>
  <c r="FB14" i="18"/>
  <c r="EX14" i="18"/>
  <c r="ET14" i="18"/>
  <c r="EP14" i="18"/>
  <c r="EL14" i="18"/>
  <c r="EH14" i="18"/>
  <c r="ED14" i="18"/>
  <c r="DZ14" i="18"/>
  <c r="DV14" i="18"/>
  <c r="DR14" i="18"/>
  <c r="DN14" i="18"/>
  <c r="DJ14" i="18"/>
  <c r="DF14" i="18"/>
  <c r="DB14" i="18"/>
  <c r="CM14" i="18"/>
  <c r="BW14" i="18"/>
  <c r="BG14" i="18"/>
  <c r="AQ14" i="18"/>
  <c r="AA14" i="18"/>
  <c r="CW13" i="18"/>
  <c r="CG13" i="18"/>
  <c r="BQ13" i="18"/>
  <c r="BA13" i="18"/>
  <c r="AK13" i="18"/>
  <c r="U13" i="18"/>
  <c r="Q55" i="18"/>
  <c r="Q72" i="18" l="1"/>
  <c r="Q73" i="18" s="1"/>
  <c r="E40" i="18" s="1"/>
  <c r="Q70" i="18"/>
  <c r="D63" i="18"/>
  <c r="D62" i="18"/>
  <c r="D61" i="18"/>
  <c r="D60" i="18"/>
  <c r="D50" i="18"/>
  <c r="P9" i="18"/>
  <c r="P8" i="18"/>
  <c r="P7" i="18"/>
  <c r="Q6" i="18"/>
  <c r="P6" i="18"/>
  <c r="P5" i="18"/>
  <c r="Q3" i="18"/>
  <c r="Q52" i="18" s="1"/>
  <c r="P3" i="18"/>
  <c r="D64" i="18" l="1"/>
  <c r="E12" i="18" s="1"/>
  <c r="E13" i="18" s="1"/>
  <c r="Q56" i="18"/>
  <c r="Q8" i="18"/>
  <c r="D60" i="16"/>
  <c r="Q11" i="18" l="1"/>
  <c r="Q12" i="18"/>
  <c r="D51" i="18"/>
  <c r="D52" i="18" s="1"/>
  <c r="D53" i="18" s="1"/>
  <c r="Q75" i="18"/>
  <c r="Q74" i="18"/>
  <c r="D63" i="16"/>
  <c r="C41" i="7"/>
  <c r="C40" i="7"/>
  <c r="C38" i="12"/>
  <c r="C41" i="12" s="1"/>
  <c r="C39" i="12"/>
  <c r="C40" i="12"/>
  <c r="C58" i="9"/>
  <c r="C54" i="9"/>
  <c r="C55" i="9"/>
  <c r="C56" i="9"/>
  <c r="C57" i="9"/>
  <c r="C59" i="9"/>
  <c r="D37" i="9" s="1"/>
  <c r="D11" i="9" s="1"/>
  <c r="D47" i="9"/>
  <c r="D52" i="9"/>
  <c r="M36" i="17"/>
  <c r="M37" i="17"/>
  <c r="M38" i="17"/>
  <c r="D36" i="17"/>
  <c r="D37" i="17"/>
  <c r="D38" i="17"/>
  <c r="D61" i="16"/>
  <c r="D62" i="16"/>
  <c r="D50" i="16"/>
  <c r="Q72" i="16"/>
  <c r="M31" i="7"/>
  <c r="K31" i="7"/>
  <c r="I31" i="7"/>
  <c r="G31" i="7"/>
  <c r="E31" i="7"/>
  <c r="Q70" i="16"/>
  <c r="Q6" i="16" s="1"/>
  <c r="P5" i="16"/>
  <c r="P6" i="16"/>
  <c r="P7" i="16"/>
  <c r="Q3" i="16"/>
  <c r="P9" i="16"/>
  <c r="P8" i="16"/>
  <c r="P3" i="16"/>
  <c r="M39" i="17" l="1"/>
  <c r="F21" i="9"/>
  <c r="HZ67" i="18"/>
  <c r="HZ66" i="18" s="1"/>
  <c r="S67" i="18"/>
  <c r="S66" i="18" s="1"/>
  <c r="S65" i="18" s="1"/>
  <c r="HF67" i="18"/>
  <c r="HF66" i="18" s="1"/>
  <c r="HF65" i="18" s="1"/>
  <c r="IL67" i="18"/>
  <c r="IL66" i="18" s="1"/>
  <c r="IL65" i="18" s="1"/>
  <c r="AU67" i="18"/>
  <c r="AU66" i="18" s="1"/>
  <c r="AU65" i="18" s="1"/>
  <c r="BK67" i="18"/>
  <c r="BK66" i="18" s="1"/>
  <c r="FS67" i="18"/>
  <c r="FS66" i="18" s="1"/>
  <c r="FS65" i="18" s="1"/>
  <c r="AI67" i="18"/>
  <c r="AI66" i="18" s="1"/>
  <c r="AI65" i="18" s="1"/>
  <c r="BO67" i="18"/>
  <c r="BO66" i="18" s="1"/>
  <c r="BO65" i="18" s="1"/>
  <c r="DK67" i="18"/>
  <c r="DK66" i="18" s="1"/>
  <c r="DK65" i="18" s="1"/>
  <c r="GY67" i="18"/>
  <c r="GY66" i="18" s="1"/>
  <c r="EA67" i="18"/>
  <c r="EA66" i="18" s="1"/>
  <c r="EA65" i="18" s="1"/>
  <c r="IY67" i="18"/>
  <c r="IY66" i="18" s="1"/>
  <c r="DG67" i="18"/>
  <c r="DG66" i="18" s="1"/>
  <c r="DG65" i="18" s="1"/>
  <c r="JG67" i="18"/>
  <c r="JG66" i="18" s="1"/>
  <c r="JG65" i="18" s="1"/>
  <c r="CU67" i="18"/>
  <c r="CU66" i="18" s="1"/>
  <c r="EM67" i="18"/>
  <c r="EM66" i="18" s="1"/>
  <c r="EM65" i="18" s="1"/>
  <c r="HC67" i="18"/>
  <c r="HC66" i="18" s="1"/>
  <c r="HC65" i="18" s="1"/>
  <c r="HS67" i="18"/>
  <c r="HS66" i="18" s="1"/>
  <c r="GM67" i="18"/>
  <c r="GM66" i="18" s="1"/>
  <c r="GM65" i="18" s="1"/>
  <c r="II67" i="18"/>
  <c r="II66" i="18" s="1"/>
  <c r="II65" i="18" s="1"/>
  <c r="DW67" i="18"/>
  <c r="DW66" i="18" s="1"/>
  <c r="DW65" i="18" s="1"/>
  <c r="FC67" i="18"/>
  <c r="FC66" i="18" s="1"/>
  <c r="FC65" i="18" s="1"/>
  <c r="HO67" i="18"/>
  <c r="HO66" i="18" s="1"/>
  <c r="HO65" i="18" s="1"/>
  <c r="IU67" i="18"/>
  <c r="IU66" i="18" s="1"/>
  <c r="IU65" i="18" s="1"/>
  <c r="DF67" i="18"/>
  <c r="DF66" i="18" s="1"/>
  <c r="DF65" i="18" s="1"/>
  <c r="EL67" i="18"/>
  <c r="EL66" i="18" s="1"/>
  <c r="EL65" i="18" s="1"/>
  <c r="FB67" i="18"/>
  <c r="FB66" i="18" s="1"/>
  <c r="FR67" i="18"/>
  <c r="FR66" i="18" s="1"/>
  <c r="FR65" i="18" s="1"/>
  <c r="GX67" i="18"/>
  <c r="GX66" i="18" s="1"/>
  <c r="GX65" i="18" s="1"/>
  <c r="HN67" i="18"/>
  <c r="HN66" i="18" s="1"/>
  <c r="ID67" i="18"/>
  <c r="ID66" i="18" s="1"/>
  <c r="W67" i="18"/>
  <c r="W66" i="18" s="1"/>
  <c r="W65" i="18" s="1"/>
  <c r="AM67" i="18"/>
  <c r="AM66" i="18" s="1"/>
  <c r="AM65" i="18" s="1"/>
  <c r="BC67" i="18"/>
  <c r="BC66" i="18" s="1"/>
  <c r="BC65" i="18" s="1"/>
  <c r="CI67" i="18"/>
  <c r="CI66" i="18" s="1"/>
  <c r="CI65" i="18" s="1"/>
  <c r="CY67" i="18"/>
  <c r="CY66" i="18" s="1"/>
  <c r="DO67" i="18"/>
  <c r="DO66" i="18" s="1"/>
  <c r="DO65" i="18" s="1"/>
  <c r="EU67" i="18"/>
  <c r="EU66" i="18" s="1"/>
  <c r="FK67" i="18"/>
  <c r="FK66" i="18" s="1"/>
  <c r="GA67" i="18"/>
  <c r="GA66" i="18" s="1"/>
  <c r="GA65" i="18" s="1"/>
  <c r="HG67" i="18"/>
  <c r="HG66" i="18" s="1"/>
  <c r="HG65" i="18" s="1"/>
  <c r="HW67" i="18"/>
  <c r="HW66" i="18" s="1"/>
  <c r="HW65" i="18" s="1"/>
  <c r="IM67" i="18"/>
  <c r="IM66" i="18" s="1"/>
  <c r="DZ67" i="18"/>
  <c r="DZ66" i="18" s="1"/>
  <c r="DZ65" i="18" s="1"/>
  <c r="EP67" i="18"/>
  <c r="EP66" i="18" s="1"/>
  <c r="FF67" i="18"/>
  <c r="FF66" i="18" s="1"/>
  <c r="FF65" i="18" s="1"/>
  <c r="GL67" i="18"/>
  <c r="GL66" i="18" s="1"/>
  <c r="HB67" i="18"/>
  <c r="HB66" i="18" s="1"/>
  <c r="HR67" i="18"/>
  <c r="HR66" i="18" s="1"/>
  <c r="HR65" i="18" s="1"/>
  <c r="IX67" i="18"/>
  <c r="IX66" i="18" s="1"/>
  <c r="IX65" i="18" s="1"/>
  <c r="AA67" i="18"/>
  <c r="AA66" i="18" s="1"/>
  <c r="AA65" i="18" s="1"/>
  <c r="AQ67" i="18"/>
  <c r="AQ66" i="18" s="1"/>
  <c r="AQ65" i="18" s="1"/>
  <c r="BW67" i="18"/>
  <c r="BW66" i="18" s="1"/>
  <c r="CM67" i="18"/>
  <c r="CM66" i="18" s="1"/>
  <c r="CM65" i="18" s="1"/>
  <c r="DC67" i="18"/>
  <c r="DC66" i="18" s="1"/>
  <c r="EI67" i="18"/>
  <c r="EI66" i="18" s="1"/>
  <c r="EI65" i="18" s="1"/>
  <c r="EY67" i="18"/>
  <c r="EY66" i="18" s="1"/>
  <c r="EY65" i="18" s="1"/>
  <c r="FO67" i="18"/>
  <c r="FO66" i="18" s="1"/>
  <c r="FO65" i="18" s="1"/>
  <c r="GU67" i="18"/>
  <c r="GU66" i="18" s="1"/>
  <c r="HK67" i="18"/>
  <c r="HK66" i="18" s="1"/>
  <c r="HK65" i="18" s="1"/>
  <c r="IA67" i="18"/>
  <c r="IA66" i="18" s="1"/>
  <c r="IY65" i="18"/>
  <c r="HZ65" i="18"/>
  <c r="Q5" i="18"/>
  <c r="Q53" i="18" s="1"/>
  <c r="BK65" i="18"/>
  <c r="Q76" i="18"/>
  <c r="R69" i="18" s="1"/>
  <c r="R70" i="18" s="1"/>
  <c r="Q9" i="18"/>
  <c r="Q7" i="18"/>
  <c r="D64" i="16"/>
  <c r="L7" i="12"/>
  <c r="L8" i="12" s="1"/>
  <c r="L10" i="12"/>
  <c r="L11" i="12"/>
  <c r="D39" i="17"/>
  <c r="C42" i="7"/>
  <c r="O28" i="17"/>
  <c r="O29" i="17" s="1"/>
  <c r="D40" i="9"/>
  <c r="D42" i="9"/>
  <c r="D43" i="9"/>
  <c r="D17" i="9" s="1"/>
  <c r="G25" i="9"/>
  <c r="D46" i="9"/>
  <c r="F6" i="9" s="1"/>
  <c r="F25" i="9"/>
  <c r="G24" i="9"/>
  <c r="D38" i="9"/>
  <c r="F24" i="9"/>
  <c r="Q73" i="16"/>
  <c r="HB65" i="18" l="1"/>
  <c r="ID65" i="18"/>
  <c r="IM65" i="18"/>
  <c r="DC65" i="18"/>
  <c r="CU65" i="18"/>
  <c r="GY65" i="18"/>
  <c r="IA65" i="18"/>
  <c r="EP65" i="18"/>
  <c r="HN65" i="18"/>
  <c r="HS65" i="18"/>
  <c r="CY65" i="18"/>
  <c r="FK65" i="18"/>
  <c r="FB65" i="18"/>
  <c r="IP67" i="18"/>
  <c r="IP66" i="18" s="1"/>
  <c r="GP67" i="18"/>
  <c r="GP66" i="18" s="1"/>
  <c r="FJ67" i="18"/>
  <c r="FJ66" i="18" s="1"/>
  <c r="ED67" i="18"/>
  <c r="ED66" i="18" s="1"/>
  <c r="DB67" i="18"/>
  <c r="DB66" i="18" s="1"/>
  <c r="CL67" i="18"/>
  <c r="CL66" i="18" s="1"/>
  <c r="BV67" i="18"/>
  <c r="BV66" i="18" s="1"/>
  <c r="BF67" i="18"/>
  <c r="BF66" i="18" s="1"/>
  <c r="AP67" i="18"/>
  <c r="AP66" i="18" s="1"/>
  <c r="Z67" i="18"/>
  <c r="Z66" i="18" s="1"/>
  <c r="JA67" i="18"/>
  <c r="JA66" i="18" s="1"/>
  <c r="IK67" i="18"/>
  <c r="IK66" i="18" s="1"/>
  <c r="HU67" i="18"/>
  <c r="HU66" i="18" s="1"/>
  <c r="HE67" i="18"/>
  <c r="HE66" i="18" s="1"/>
  <c r="GO67" i="18"/>
  <c r="GO66" i="18" s="1"/>
  <c r="FY67" i="18"/>
  <c r="FY66" i="18" s="1"/>
  <c r="FI67" i="18"/>
  <c r="FI66" i="18" s="1"/>
  <c r="ES67" i="18"/>
  <c r="ES66" i="18" s="1"/>
  <c r="EC67" i="18"/>
  <c r="EC66" i="18" s="1"/>
  <c r="DM67" i="18"/>
  <c r="DM66" i="18" s="1"/>
  <c r="CW67" i="18"/>
  <c r="CW66" i="18" s="1"/>
  <c r="CG67" i="18"/>
  <c r="CG66" i="18" s="1"/>
  <c r="BQ67" i="18"/>
  <c r="BQ66" i="18" s="1"/>
  <c r="BA67" i="18"/>
  <c r="BA66" i="18" s="1"/>
  <c r="AK67" i="18"/>
  <c r="AK66" i="18" s="1"/>
  <c r="U67" i="18"/>
  <c r="U66" i="18" s="1"/>
  <c r="HP67" i="18"/>
  <c r="HP66" i="18" s="1"/>
  <c r="FD67" i="18"/>
  <c r="FD66" i="18" s="1"/>
  <c r="CR67" i="18"/>
  <c r="CR66" i="18" s="1"/>
  <c r="AF67" i="18"/>
  <c r="AF66" i="18" s="1"/>
  <c r="GV67" i="18"/>
  <c r="GV66" i="18" s="1"/>
  <c r="EJ67" i="18"/>
  <c r="EJ66" i="18" s="1"/>
  <c r="BX67" i="18"/>
  <c r="BX66" i="18" s="1"/>
  <c r="JD67" i="18"/>
  <c r="JD66" i="18" s="1"/>
  <c r="GR67" i="18"/>
  <c r="GR66" i="18" s="1"/>
  <c r="EF67" i="18"/>
  <c r="EF66" i="18" s="1"/>
  <c r="BT67" i="18"/>
  <c r="BT66" i="18" s="1"/>
  <c r="HD67" i="18"/>
  <c r="HD66" i="18" s="1"/>
  <c r="IZ67" i="18"/>
  <c r="IZ66" i="18" s="1"/>
  <c r="IJ67" i="18"/>
  <c r="IJ66" i="18" s="1"/>
  <c r="HT67" i="18"/>
  <c r="HT66" i="18" s="1"/>
  <c r="AY67" i="18"/>
  <c r="AY66" i="18" s="1"/>
  <c r="HJ67" i="18"/>
  <c r="HJ66" i="18" s="1"/>
  <c r="FZ67" i="18"/>
  <c r="FZ66" i="18" s="1"/>
  <c r="ET67" i="18"/>
  <c r="ET66" i="18" s="1"/>
  <c r="DN67" i="18"/>
  <c r="DN66" i="18" s="1"/>
  <c r="CT67" i="18"/>
  <c r="CT66" i="18" s="1"/>
  <c r="CD67" i="18"/>
  <c r="CD66" i="18" s="1"/>
  <c r="BN67" i="18"/>
  <c r="BN66" i="18" s="1"/>
  <c r="AX67" i="18"/>
  <c r="AX66" i="18" s="1"/>
  <c r="AH67" i="18"/>
  <c r="AH66" i="18" s="1"/>
  <c r="R67" i="18"/>
  <c r="R66" i="18" s="1"/>
  <c r="IS67" i="18"/>
  <c r="IS66" i="18" s="1"/>
  <c r="IC67" i="18"/>
  <c r="IC66" i="18" s="1"/>
  <c r="HM67" i="18"/>
  <c r="HM66" i="18" s="1"/>
  <c r="GW67" i="18"/>
  <c r="GW66" i="18" s="1"/>
  <c r="GG67" i="18"/>
  <c r="GG66" i="18" s="1"/>
  <c r="FQ67" i="18"/>
  <c r="FQ66" i="18" s="1"/>
  <c r="FA67" i="18"/>
  <c r="FA66" i="18" s="1"/>
  <c r="EK67" i="18"/>
  <c r="EK66" i="18" s="1"/>
  <c r="DU67" i="18"/>
  <c r="DU66" i="18" s="1"/>
  <c r="DE67" i="18"/>
  <c r="DE66" i="18" s="1"/>
  <c r="CO67" i="18"/>
  <c r="CO66" i="18" s="1"/>
  <c r="BY67" i="18"/>
  <c r="BY66" i="18" s="1"/>
  <c r="BI67" i="18"/>
  <c r="BI66" i="18" s="1"/>
  <c r="AC67" i="18"/>
  <c r="AC66" i="18" s="1"/>
  <c r="IV67" i="18"/>
  <c r="IV66" i="18" s="1"/>
  <c r="GJ67" i="18"/>
  <c r="GJ66" i="18" s="1"/>
  <c r="DX67" i="18"/>
  <c r="DX66" i="18" s="1"/>
  <c r="BL67" i="18"/>
  <c r="BL66" i="18" s="1"/>
  <c r="IB67" i="18"/>
  <c r="IB66" i="18" s="1"/>
  <c r="FP67" i="18"/>
  <c r="FP66" i="18" s="1"/>
  <c r="DD67" i="18"/>
  <c r="DD66" i="18" s="1"/>
  <c r="HX67" i="18"/>
  <c r="HX66" i="18" s="1"/>
  <c r="FL67" i="18"/>
  <c r="FL66" i="18" s="1"/>
  <c r="AN67" i="18"/>
  <c r="AN66" i="18" s="1"/>
  <c r="EB67" i="18"/>
  <c r="EB66" i="18" s="1"/>
  <c r="CV67" i="18"/>
  <c r="CV66" i="18" s="1"/>
  <c r="JB67" i="18"/>
  <c r="JB66" i="18" s="1"/>
  <c r="GT67" i="18"/>
  <c r="GT66" i="18" s="1"/>
  <c r="FN67" i="18"/>
  <c r="FN66" i="18" s="1"/>
  <c r="EH67" i="18"/>
  <c r="EH66" i="18" s="1"/>
  <c r="DJ67" i="18"/>
  <c r="DJ66" i="18" s="1"/>
  <c r="CP67" i="18"/>
  <c r="CP66" i="18" s="1"/>
  <c r="BJ67" i="18"/>
  <c r="BJ66" i="18" s="1"/>
  <c r="CQ67" i="18"/>
  <c r="CQ66" i="18" s="1"/>
  <c r="HV67" i="18"/>
  <c r="HV66" i="18" s="1"/>
  <c r="GD67" i="18"/>
  <c r="GD66" i="18" s="1"/>
  <c r="EX67" i="18"/>
  <c r="EX66" i="18" s="1"/>
  <c r="DR67" i="18"/>
  <c r="DR66" i="18" s="1"/>
  <c r="CX67" i="18"/>
  <c r="CX66" i="18" s="1"/>
  <c r="CH67" i="18"/>
  <c r="CH66" i="18" s="1"/>
  <c r="BR67" i="18"/>
  <c r="BR66" i="18" s="1"/>
  <c r="BB67" i="18"/>
  <c r="BB66" i="18" s="1"/>
  <c r="AL67" i="18"/>
  <c r="AL66" i="18" s="1"/>
  <c r="V67" i="18"/>
  <c r="V66" i="18" s="1"/>
  <c r="IW67" i="18"/>
  <c r="IW66" i="18" s="1"/>
  <c r="IG67" i="18"/>
  <c r="IG66" i="18" s="1"/>
  <c r="HQ67" i="18"/>
  <c r="HQ66" i="18" s="1"/>
  <c r="HA67" i="18"/>
  <c r="HA66" i="18" s="1"/>
  <c r="GK67" i="18"/>
  <c r="GK66" i="18" s="1"/>
  <c r="FU67" i="18"/>
  <c r="FU66" i="18" s="1"/>
  <c r="FE67" i="18"/>
  <c r="FE66" i="18" s="1"/>
  <c r="EO67" i="18"/>
  <c r="EO66" i="18" s="1"/>
  <c r="DY67" i="18"/>
  <c r="DY66" i="18" s="1"/>
  <c r="DI67" i="18"/>
  <c r="DI66" i="18" s="1"/>
  <c r="CS67" i="18"/>
  <c r="CS66" i="18" s="1"/>
  <c r="CC67" i="18"/>
  <c r="CC66" i="18" s="1"/>
  <c r="BM67" i="18"/>
  <c r="BM66" i="18" s="1"/>
  <c r="AW67" i="18"/>
  <c r="AW66" i="18" s="1"/>
  <c r="AG67" i="18"/>
  <c r="AG66" i="18" s="1"/>
  <c r="Q67" i="18"/>
  <c r="Q66" i="18" s="1"/>
  <c r="GZ67" i="18"/>
  <c r="GZ66" i="18" s="1"/>
  <c r="EN67" i="18"/>
  <c r="EN66" i="18" s="1"/>
  <c r="CB67" i="18"/>
  <c r="CB66" i="18" s="1"/>
  <c r="IR67" i="18"/>
  <c r="IR66" i="18" s="1"/>
  <c r="GF67" i="18"/>
  <c r="GF66" i="18" s="1"/>
  <c r="DT67" i="18"/>
  <c r="DT66" i="18" s="1"/>
  <c r="BH67" i="18"/>
  <c r="BH66" i="18" s="1"/>
  <c r="IN67" i="18"/>
  <c r="IN66" i="18" s="1"/>
  <c r="GB67" i="18"/>
  <c r="GB66" i="18" s="1"/>
  <c r="DP67" i="18"/>
  <c r="DP66" i="18" s="1"/>
  <c r="BD67" i="18"/>
  <c r="BD66" i="18" s="1"/>
  <c r="ER67" i="18"/>
  <c r="ER66" i="18" s="1"/>
  <c r="GN67" i="18"/>
  <c r="GN66" i="18" s="1"/>
  <c r="FX67" i="18"/>
  <c r="FX66" i="18" s="1"/>
  <c r="FH67" i="18"/>
  <c r="FH66" i="18" s="1"/>
  <c r="AS67" i="18"/>
  <c r="AS66" i="18" s="1"/>
  <c r="AR67" i="18"/>
  <c r="AR66" i="18" s="1"/>
  <c r="CZ67" i="18"/>
  <c r="CZ66" i="18" s="1"/>
  <c r="CF67" i="18"/>
  <c r="CF66" i="18" s="1"/>
  <c r="DL67" i="18"/>
  <c r="DL66" i="18" s="1"/>
  <c r="BZ67" i="18"/>
  <c r="BZ66" i="18" s="1"/>
  <c r="AT67" i="18"/>
  <c r="AT66" i="18" s="1"/>
  <c r="HY67" i="18"/>
  <c r="HY66" i="18" s="1"/>
  <c r="FM67" i="18"/>
  <c r="FM66" i="18" s="1"/>
  <c r="DA67" i="18"/>
  <c r="DA66" i="18" s="1"/>
  <c r="AO67" i="18"/>
  <c r="AO66" i="18" s="1"/>
  <c r="DH67" i="18"/>
  <c r="DH66" i="18" s="1"/>
  <c r="CN67" i="18"/>
  <c r="CN66" i="18" s="1"/>
  <c r="CJ67" i="18"/>
  <c r="CJ66" i="18" s="1"/>
  <c r="AZ67" i="18"/>
  <c r="AZ66" i="18" s="1"/>
  <c r="IO67" i="18"/>
  <c r="IO66" i="18" s="1"/>
  <c r="BE67" i="18"/>
  <c r="BE66" i="18" s="1"/>
  <c r="EV67" i="18"/>
  <c r="EV66" i="18" s="1"/>
  <c r="AD67" i="18"/>
  <c r="AD66" i="18" s="1"/>
  <c r="HI67" i="18"/>
  <c r="HI66" i="18" s="1"/>
  <c r="EW67" i="18"/>
  <c r="EW66" i="18" s="1"/>
  <c r="CK67" i="18"/>
  <c r="CK66" i="18" s="1"/>
  <c r="Y67" i="18"/>
  <c r="Y66" i="18" s="1"/>
  <c r="AV67" i="18"/>
  <c r="AV66" i="18" s="1"/>
  <c r="AB67" i="18"/>
  <c r="AB66" i="18" s="1"/>
  <c r="X67" i="18"/>
  <c r="X66" i="18" s="1"/>
  <c r="AJ67" i="18"/>
  <c r="AJ66" i="18" s="1"/>
  <c r="GC67" i="18"/>
  <c r="GC66" i="18" s="1"/>
  <c r="EZ67" i="18"/>
  <c r="EZ66" i="18" s="1"/>
  <c r="JF67" i="18"/>
  <c r="JF66" i="18" s="1"/>
  <c r="GS67" i="18"/>
  <c r="GS66" i="18" s="1"/>
  <c r="EG67" i="18"/>
  <c r="EG66" i="18" s="1"/>
  <c r="BU67" i="18"/>
  <c r="BU66" i="18" s="1"/>
  <c r="IF67" i="18"/>
  <c r="IF66" i="18" s="1"/>
  <c r="HL67" i="18"/>
  <c r="HL66" i="18" s="1"/>
  <c r="HH67" i="18"/>
  <c r="HH66" i="18" s="1"/>
  <c r="T67" i="18"/>
  <c r="T66" i="18" s="1"/>
  <c r="DQ67" i="18"/>
  <c r="DQ66" i="18" s="1"/>
  <c r="FT67" i="18"/>
  <c r="FT66" i="18" s="1"/>
  <c r="BP67" i="18"/>
  <c r="BP66" i="18" s="1"/>
  <c r="IQ67" i="18"/>
  <c r="IQ66" i="18" s="1"/>
  <c r="IQ65" i="18" s="1"/>
  <c r="GE67" i="18"/>
  <c r="GE66" i="18" s="1"/>
  <c r="GE65" i="18" s="1"/>
  <c r="DS67" i="18"/>
  <c r="DS66" i="18" s="1"/>
  <c r="DS65" i="18" s="1"/>
  <c r="BG67" i="18"/>
  <c r="BG66" i="18" s="1"/>
  <c r="BG65" i="18" s="1"/>
  <c r="IH67" i="18"/>
  <c r="IH66" i="18" s="1"/>
  <c r="IH65" i="18" s="1"/>
  <c r="FV67" i="18"/>
  <c r="FV66" i="18" s="1"/>
  <c r="FV65" i="18" s="1"/>
  <c r="JC67" i="18"/>
  <c r="JC66" i="18" s="1"/>
  <c r="JC65" i="18" s="1"/>
  <c r="GQ67" i="18"/>
  <c r="GQ66" i="18" s="1"/>
  <c r="GQ65" i="18" s="1"/>
  <c r="EE67" i="18"/>
  <c r="EE66" i="18" s="1"/>
  <c r="EE65" i="18" s="1"/>
  <c r="BS67" i="18"/>
  <c r="BS66" i="18" s="1"/>
  <c r="BS65" i="18" s="1"/>
  <c r="IT67" i="18"/>
  <c r="IT66" i="18" s="1"/>
  <c r="IT65" i="18" s="1"/>
  <c r="GH67" i="18"/>
  <c r="GH66" i="18" s="1"/>
  <c r="DV67" i="18"/>
  <c r="DV66" i="18" s="1"/>
  <c r="DV65" i="18" s="1"/>
  <c r="GI67" i="18"/>
  <c r="GI66" i="18" s="1"/>
  <c r="IE67" i="18"/>
  <c r="IE66" i="18" s="1"/>
  <c r="FW67" i="18"/>
  <c r="FW66" i="18" s="1"/>
  <c r="FG67" i="18"/>
  <c r="FG66" i="18" s="1"/>
  <c r="CA67" i="18"/>
  <c r="CA66" i="18" s="1"/>
  <c r="CE67" i="18"/>
  <c r="CE66" i="18" s="1"/>
  <c r="AE67" i="18"/>
  <c r="AE66" i="18" s="1"/>
  <c r="EQ67" i="18"/>
  <c r="EQ66" i="18" s="1"/>
  <c r="JE67" i="18"/>
  <c r="JE66" i="18" s="1"/>
  <c r="GU65" i="18"/>
  <c r="GL65" i="18"/>
  <c r="BW65" i="18"/>
  <c r="EU65" i="18"/>
  <c r="R6" i="18"/>
  <c r="R71" i="18"/>
  <c r="R72" i="18" s="1"/>
  <c r="I27" i="7"/>
  <c r="K33" i="7"/>
  <c r="K32" i="7" s="1"/>
  <c r="I33" i="7"/>
  <c r="I34" i="7" s="1"/>
  <c r="I36" i="7" s="1"/>
  <c r="G33" i="7"/>
  <c r="G27" i="7"/>
  <c r="K34" i="7"/>
  <c r="K36" i="7" s="1"/>
  <c r="G34" i="7"/>
  <c r="C35" i="7"/>
  <c r="E27" i="7"/>
  <c r="E35" i="7" s="1"/>
  <c r="M35" i="7"/>
  <c r="K35" i="7"/>
  <c r="I35" i="7"/>
  <c r="G35" i="7"/>
  <c r="G36" i="7" s="1"/>
  <c r="C29" i="7"/>
  <c r="C33" i="7" s="1"/>
  <c r="G32" i="7"/>
  <c r="M29" i="7"/>
  <c r="M33" i="7" s="1"/>
  <c r="D49" i="9"/>
  <c r="D50" i="9" s="1"/>
  <c r="D51" i="9" s="1"/>
  <c r="D41" i="9" s="1"/>
  <c r="D15" i="9" s="1"/>
  <c r="E45" i="9"/>
  <c r="F11" i="9" s="1"/>
  <c r="E44" i="9"/>
  <c r="F16" i="9" s="1"/>
  <c r="D16" i="9"/>
  <c r="H28" i="17"/>
  <c r="H29" i="17" s="1"/>
  <c r="E40" i="16"/>
  <c r="E12" i="16" s="1"/>
  <c r="Q8" i="16"/>
  <c r="D12" i="9"/>
  <c r="D14" i="9"/>
  <c r="D39" i="9"/>
  <c r="GI65" i="18" l="1"/>
  <c r="IE65" i="18"/>
  <c r="EQ65" i="18"/>
  <c r="FG65" i="18"/>
  <c r="T65" i="18"/>
  <c r="BU65" i="18"/>
  <c r="EZ65" i="18"/>
  <c r="AB65" i="18"/>
  <c r="EW65" i="18"/>
  <c r="BE65" i="18"/>
  <c r="CN65" i="18"/>
  <c r="FM65" i="18"/>
  <c r="DL65" i="18"/>
  <c r="AS65" i="18"/>
  <c r="ER65" i="18"/>
  <c r="IR65" i="18"/>
  <c r="CC65" i="18"/>
  <c r="HA65" i="18"/>
  <c r="CH65" i="18"/>
  <c r="CP65" i="18"/>
  <c r="AN65" i="18"/>
  <c r="GJ65" i="18"/>
  <c r="EK65" i="18"/>
  <c r="GW65" i="18"/>
  <c r="CD65" i="18"/>
  <c r="IJ65" i="18"/>
  <c r="EJ65" i="18"/>
  <c r="BA65" i="18"/>
  <c r="IK65" i="18"/>
  <c r="ED65" i="18"/>
  <c r="FW65" i="18"/>
  <c r="BP65" i="18"/>
  <c r="EG65" i="18"/>
  <c r="AV65" i="18"/>
  <c r="IO65" i="18"/>
  <c r="HY65" i="18"/>
  <c r="FH65" i="18"/>
  <c r="BH65" i="18"/>
  <c r="AG65" i="18"/>
  <c r="FE65" i="18"/>
  <c r="AL65" i="18"/>
  <c r="HV65" i="18"/>
  <c r="JB65" i="18"/>
  <c r="IB65" i="18"/>
  <c r="CO65" i="18"/>
  <c r="HM65" i="18"/>
  <c r="CT65" i="18"/>
  <c r="IZ65" i="18"/>
  <c r="GV65" i="18"/>
  <c r="BQ65" i="18"/>
  <c r="GO65" i="18"/>
  <c r="JA65" i="18"/>
  <c r="BV65" i="18"/>
  <c r="CE65" i="18"/>
  <c r="FT65" i="18"/>
  <c r="HL65" i="18"/>
  <c r="GS65" i="18"/>
  <c r="AJ65" i="18"/>
  <c r="Y65" i="18"/>
  <c r="AD65" i="18"/>
  <c r="AZ65" i="18"/>
  <c r="AO65" i="18"/>
  <c r="AT65" i="18"/>
  <c r="CZ65" i="18"/>
  <c r="FX65" i="18"/>
  <c r="DP65" i="18"/>
  <c r="DT65" i="18"/>
  <c r="EN65" i="18"/>
  <c r="AW65" i="18"/>
  <c r="DI65" i="18"/>
  <c r="FU65" i="18"/>
  <c r="IG65" i="18"/>
  <c r="BB65" i="18"/>
  <c r="DR65" i="18"/>
  <c r="CQ65" i="18"/>
  <c r="EH65" i="18"/>
  <c r="CV65" i="18"/>
  <c r="HX65" i="18"/>
  <c r="BL65" i="18"/>
  <c r="AC65" i="18"/>
  <c r="DE65" i="18"/>
  <c r="FQ65" i="18"/>
  <c r="IC65" i="18"/>
  <c r="AX65" i="18"/>
  <c r="DN65" i="18"/>
  <c r="AY65" i="18"/>
  <c r="HD65" i="18"/>
  <c r="JD65" i="18"/>
  <c r="AF65" i="18"/>
  <c r="U65" i="18"/>
  <c r="CG65" i="18"/>
  <c r="ES65" i="18"/>
  <c r="HE65" i="18"/>
  <c r="Z65" i="18"/>
  <c r="CL65" i="18"/>
  <c r="GP65" i="18"/>
  <c r="IN65" i="18"/>
  <c r="Q65" i="18"/>
  <c r="EO65" i="18"/>
  <c r="V65" i="18"/>
  <c r="GD65" i="18"/>
  <c r="GT65" i="18"/>
  <c r="FP65" i="18"/>
  <c r="BY65" i="18"/>
  <c r="R65" i="18"/>
  <c r="FZ65" i="18"/>
  <c r="EF65" i="18"/>
  <c r="FD65" i="18"/>
  <c r="DM65" i="18"/>
  <c r="FY65" i="18"/>
  <c r="BF65" i="18"/>
  <c r="AE65" i="18"/>
  <c r="HH65" i="18"/>
  <c r="GC65" i="18"/>
  <c r="HI65" i="18"/>
  <c r="DH65" i="18"/>
  <c r="CF65" i="18"/>
  <c r="BD65" i="18"/>
  <c r="CB65" i="18"/>
  <c r="CS65" i="18"/>
  <c r="HQ65" i="18"/>
  <c r="CX65" i="18"/>
  <c r="DJ65" i="18"/>
  <c r="FL65" i="18"/>
  <c r="IV65" i="18"/>
  <c r="FA65" i="18"/>
  <c r="AH65" i="18"/>
  <c r="HJ65" i="18"/>
  <c r="GR65" i="18"/>
  <c r="HP65" i="18"/>
  <c r="EC65" i="18"/>
  <c r="FJ65" i="18"/>
  <c r="GH65" i="18"/>
  <c r="JE65" i="18"/>
  <c r="CA65" i="18"/>
  <c r="DQ65" i="18"/>
  <c r="IF65" i="18"/>
  <c r="JF65" i="18"/>
  <c r="X65" i="18"/>
  <c r="CK65" i="18"/>
  <c r="EV65" i="18"/>
  <c r="CJ65" i="18"/>
  <c r="DA65" i="18"/>
  <c r="BZ65" i="18"/>
  <c r="AR65" i="18"/>
  <c r="GN65" i="18"/>
  <c r="GB65" i="18"/>
  <c r="GF65" i="18"/>
  <c r="GZ65" i="18"/>
  <c r="BM65" i="18"/>
  <c r="DY65" i="18"/>
  <c r="GK65" i="18"/>
  <c r="IW65" i="18"/>
  <c r="BR65" i="18"/>
  <c r="EX65" i="18"/>
  <c r="BJ65" i="18"/>
  <c r="FN65" i="18"/>
  <c r="EB65" i="18"/>
  <c r="DD65" i="18"/>
  <c r="DX65" i="18"/>
  <c r="BI65" i="18"/>
  <c r="DU65" i="18"/>
  <c r="GG65" i="18"/>
  <c r="IS65" i="18"/>
  <c r="BN65" i="18"/>
  <c r="ET65" i="18"/>
  <c r="HT65" i="18"/>
  <c r="BT65" i="18"/>
  <c r="BX65" i="18"/>
  <c r="CR65" i="18"/>
  <c r="AK65" i="18"/>
  <c r="CW65" i="18"/>
  <c r="FI65" i="18"/>
  <c r="HU65" i="18"/>
  <c r="AP65" i="18"/>
  <c r="DB65" i="18"/>
  <c r="IP65" i="18"/>
  <c r="R63" i="18"/>
  <c r="R3" i="18"/>
  <c r="R52" i="18" s="1"/>
  <c r="R73" i="18"/>
  <c r="R74" i="18"/>
  <c r="M32" i="7"/>
  <c r="M34" i="7"/>
  <c r="M36" i="7" s="1"/>
  <c r="C32" i="7"/>
  <c r="C34" i="7"/>
  <c r="C36" i="7" s="1"/>
  <c r="D51" i="16"/>
  <c r="E13" i="16"/>
  <c r="E29" i="7"/>
  <c r="E33" i="7" s="1"/>
  <c r="I32" i="7"/>
  <c r="D13" i="9"/>
  <c r="F26" i="9"/>
  <c r="R56" i="18" l="1"/>
  <c r="R8" i="18"/>
  <c r="R5" i="18"/>
  <c r="R53" i="18" s="1"/>
  <c r="R75" i="18"/>
  <c r="R7" i="18" s="1"/>
  <c r="D52" i="16"/>
  <c r="D53" i="16" s="1"/>
  <c r="E32" i="7"/>
  <c r="E34" i="7"/>
  <c r="E36" i="7" s="1"/>
  <c r="Q75" i="16"/>
  <c r="Q74" i="16"/>
  <c r="R54" i="18" l="1"/>
  <c r="R55" i="18" s="1"/>
  <c r="R11" i="18" s="1"/>
  <c r="R76" i="18"/>
  <c r="S69" i="18" s="1"/>
  <c r="S70" i="18" s="1"/>
  <c r="R9" i="18"/>
  <c r="IY67" i="16"/>
  <c r="IY66" i="16" s="1"/>
  <c r="JF67" i="16"/>
  <c r="JF66" i="16" s="1"/>
  <c r="IV67" i="16"/>
  <c r="IV66" i="16" s="1"/>
  <c r="IZ67" i="16"/>
  <c r="IZ66" i="16" s="1"/>
  <c r="JG67" i="16"/>
  <c r="JG66" i="16" s="1"/>
  <c r="IS67" i="16"/>
  <c r="IS66" i="16" s="1"/>
  <c r="IW67" i="16"/>
  <c r="IW66" i="16" s="1"/>
  <c r="JA67" i="16"/>
  <c r="JA66" i="16" s="1"/>
  <c r="JD67" i="16"/>
  <c r="JD66" i="16" s="1"/>
  <c r="IT67" i="16"/>
  <c r="IT66" i="16" s="1"/>
  <c r="IX67" i="16"/>
  <c r="IX66" i="16" s="1"/>
  <c r="JB67" i="16"/>
  <c r="JB66" i="16" s="1"/>
  <c r="JE67" i="16"/>
  <c r="JE66" i="16" s="1"/>
  <c r="IU67" i="16"/>
  <c r="IU66" i="16" s="1"/>
  <c r="JC67" i="16"/>
  <c r="JC66" i="16" s="1"/>
  <c r="AE67" i="16"/>
  <c r="AE66" i="16" s="1"/>
  <c r="AU67" i="16"/>
  <c r="AU66" i="16" s="1"/>
  <c r="BK67" i="16"/>
  <c r="BK66" i="16" s="1"/>
  <c r="BK65" i="16" s="1"/>
  <c r="CA67" i="16"/>
  <c r="CA66" i="16" s="1"/>
  <c r="CQ67" i="16"/>
  <c r="CQ66" i="16" s="1"/>
  <c r="DG67" i="16"/>
  <c r="DG66" i="16" s="1"/>
  <c r="AD67" i="16"/>
  <c r="AD66" i="16" s="1"/>
  <c r="AT67" i="16"/>
  <c r="AT66" i="16" s="1"/>
  <c r="BJ67" i="16"/>
  <c r="BJ66" i="16" s="1"/>
  <c r="BZ67" i="16"/>
  <c r="BZ66" i="16" s="1"/>
  <c r="BZ65" i="16" s="1"/>
  <c r="CP67" i="16"/>
  <c r="CP66" i="16" s="1"/>
  <c r="DF67" i="16"/>
  <c r="DF66" i="16" s="1"/>
  <c r="AO67" i="16"/>
  <c r="AO66" i="16" s="1"/>
  <c r="BU67" i="16"/>
  <c r="BU66" i="16" s="1"/>
  <c r="DA67" i="16"/>
  <c r="DA66" i="16" s="1"/>
  <c r="DW67" i="16"/>
  <c r="DW66" i="16" s="1"/>
  <c r="EM67" i="16"/>
  <c r="EM66" i="16" s="1"/>
  <c r="FC67" i="16"/>
  <c r="FC66" i="16" s="1"/>
  <c r="FS67" i="16"/>
  <c r="FS66" i="16" s="1"/>
  <c r="FS65" i="16" s="1"/>
  <c r="GI67" i="16"/>
  <c r="GI66" i="16" s="1"/>
  <c r="GI65" i="16" s="1"/>
  <c r="GY67" i="16"/>
  <c r="GY66" i="16" s="1"/>
  <c r="HO67" i="16"/>
  <c r="HO66" i="16" s="1"/>
  <c r="IE67" i="16"/>
  <c r="IE66" i="16" s="1"/>
  <c r="T67" i="16"/>
  <c r="T66" i="16" s="1"/>
  <c r="AZ67" i="16"/>
  <c r="AZ66" i="16" s="1"/>
  <c r="AZ65" i="16" s="1"/>
  <c r="CF67" i="16"/>
  <c r="CF66" i="16" s="1"/>
  <c r="DL67" i="16"/>
  <c r="DL66" i="16" s="1"/>
  <c r="DZ67" i="16"/>
  <c r="DZ66" i="16" s="1"/>
  <c r="DZ65" i="16" s="1"/>
  <c r="EP67" i="16"/>
  <c r="EP66" i="16" s="1"/>
  <c r="FF67" i="16"/>
  <c r="FF66" i="16" s="1"/>
  <c r="FV67" i="16"/>
  <c r="FV66" i="16" s="1"/>
  <c r="GL67" i="16"/>
  <c r="GL66" i="16" s="1"/>
  <c r="HB67" i="16"/>
  <c r="HB66" i="16" s="1"/>
  <c r="HB65" i="16" s="1"/>
  <c r="HR67" i="16"/>
  <c r="HR66" i="16" s="1"/>
  <c r="IH67" i="16"/>
  <c r="IH66" i="16" s="1"/>
  <c r="AC67" i="16"/>
  <c r="AC66" i="16" s="1"/>
  <c r="BI67" i="16"/>
  <c r="BI66" i="16" s="1"/>
  <c r="CO67" i="16"/>
  <c r="CO66" i="16" s="1"/>
  <c r="DQ67" i="16"/>
  <c r="DQ66" i="16" s="1"/>
  <c r="EG67" i="16"/>
  <c r="EG66" i="16" s="1"/>
  <c r="EW67" i="16"/>
  <c r="EW66" i="16" s="1"/>
  <c r="EW65" i="16" s="1"/>
  <c r="FM67" i="16"/>
  <c r="FM66" i="16" s="1"/>
  <c r="GC67" i="16"/>
  <c r="GC66" i="16" s="1"/>
  <c r="GS67" i="16"/>
  <c r="GS66" i="16" s="1"/>
  <c r="HI67" i="16"/>
  <c r="HI66" i="16" s="1"/>
  <c r="HI65" i="16" s="1"/>
  <c r="HY67" i="16"/>
  <c r="HY66" i="16" s="1"/>
  <c r="IO67" i="16"/>
  <c r="IO66" i="16" s="1"/>
  <c r="DX67" i="16"/>
  <c r="DX66" i="16" s="1"/>
  <c r="GJ67" i="16"/>
  <c r="GJ66" i="16" s="1"/>
  <c r="GJ65" i="16" s="1"/>
  <c r="BT67" i="16"/>
  <c r="BT66" i="16" s="1"/>
  <c r="IJ67" i="16"/>
  <c r="IJ66" i="16" s="1"/>
  <c r="DT67" i="16"/>
  <c r="DT66" i="16" s="1"/>
  <c r="DT65" i="16" s="1"/>
  <c r="GF67" i="16"/>
  <c r="GF66" i="16" s="1"/>
  <c r="GF65" i="16" s="1"/>
  <c r="IR67" i="16"/>
  <c r="IR66" i="16" s="1"/>
  <c r="FX67" i="16"/>
  <c r="FX66" i="16" s="1"/>
  <c r="FX65" i="16" s="1"/>
  <c r="CB67" i="16"/>
  <c r="CB66" i="16" s="1"/>
  <c r="EV67" i="16"/>
  <c r="EV66" i="16" s="1"/>
  <c r="EV65" i="16" s="1"/>
  <c r="HH67" i="16"/>
  <c r="HH66" i="16" s="1"/>
  <c r="HH65" i="16" s="1"/>
  <c r="EB67" i="16"/>
  <c r="EB66" i="16" s="1"/>
  <c r="AA67" i="16"/>
  <c r="AA66" i="16" s="1"/>
  <c r="BW67" i="16"/>
  <c r="BW66" i="16" s="1"/>
  <c r="DC67" i="16"/>
  <c r="DC66" i="16" s="1"/>
  <c r="BF67" i="16"/>
  <c r="BF66" i="16" s="1"/>
  <c r="BF65" i="16" s="1"/>
  <c r="DB67" i="16"/>
  <c r="DB66" i="16" s="1"/>
  <c r="DB65" i="16" s="1"/>
  <c r="DS67" i="16"/>
  <c r="DS66" i="16" s="1"/>
  <c r="EY67" i="16"/>
  <c r="EY66" i="16" s="1"/>
  <c r="HK67" i="16"/>
  <c r="HK66" i="16" s="1"/>
  <c r="IQ67" i="16"/>
  <c r="IQ66" i="16" s="1"/>
  <c r="IQ65" i="16" s="1"/>
  <c r="DD67" i="16"/>
  <c r="DD66" i="16" s="1"/>
  <c r="FB67" i="16"/>
  <c r="FB66" i="16" s="1"/>
  <c r="FB65" i="16" s="1"/>
  <c r="HN67" i="16"/>
  <c r="HN66" i="16" s="1"/>
  <c r="BA67" i="16"/>
  <c r="BA66" i="16" s="1"/>
  <c r="DM67" i="16"/>
  <c r="DM66" i="16" s="1"/>
  <c r="FI67" i="16"/>
  <c r="FI66" i="16" s="1"/>
  <c r="HE67" i="16"/>
  <c r="HE66" i="16" s="1"/>
  <c r="CR67" i="16"/>
  <c r="CR66" i="16" s="1"/>
  <c r="HT67" i="16"/>
  <c r="HT66" i="16" s="1"/>
  <c r="HT65" i="16" s="1"/>
  <c r="IB67" i="16"/>
  <c r="IB66" i="16" s="1"/>
  <c r="AV67" i="16"/>
  <c r="AV66" i="16" s="1"/>
  <c r="R67" i="16"/>
  <c r="R66" i="16" s="1"/>
  <c r="AI67" i="16"/>
  <c r="AI66" i="16" s="1"/>
  <c r="AY67" i="16"/>
  <c r="AY66" i="16" s="1"/>
  <c r="BO67" i="16"/>
  <c r="BO66" i="16" s="1"/>
  <c r="CE67" i="16"/>
  <c r="CE66" i="16" s="1"/>
  <c r="CU67" i="16"/>
  <c r="CU66" i="16" s="1"/>
  <c r="DK67" i="16"/>
  <c r="DK66" i="16" s="1"/>
  <c r="AH67" i="16"/>
  <c r="AH66" i="16" s="1"/>
  <c r="AH65" i="16" s="1"/>
  <c r="AX67" i="16"/>
  <c r="AX66" i="16" s="1"/>
  <c r="AX65" i="16" s="1"/>
  <c r="BN67" i="16"/>
  <c r="BN66" i="16" s="1"/>
  <c r="CD67" i="16"/>
  <c r="CD66" i="16" s="1"/>
  <c r="CD65" i="16" s="1"/>
  <c r="CT67" i="16"/>
  <c r="CT66" i="16" s="1"/>
  <c r="DJ67" i="16"/>
  <c r="DJ66" i="16" s="1"/>
  <c r="DJ65" i="16" s="1"/>
  <c r="AW67" i="16"/>
  <c r="AW66" i="16" s="1"/>
  <c r="CC67" i="16"/>
  <c r="CC66" i="16" s="1"/>
  <c r="DI67" i="16"/>
  <c r="DI66" i="16" s="1"/>
  <c r="EA67" i="16"/>
  <c r="EA66" i="16" s="1"/>
  <c r="EQ67" i="16"/>
  <c r="EQ66" i="16" s="1"/>
  <c r="FG67" i="16"/>
  <c r="FG66" i="16" s="1"/>
  <c r="FW67" i="16"/>
  <c r="FW66" i="16" s="1"/>
  <c r="GM67" i="16"/>
  <c r="GM66" i="16" s="1"/>
  <c r="HC67" i="16"/>
  <c r="HC66" i="16" s="1"/>
  <c r="HS67" i="16"/>
  <c r="HS66" i="16" s="1"/>
  <c r="II67" i="16"/>
  <c r="II66" i="16" s="1"/>
  <c r="AB67" i="16"/>
  <c r="AB66" i="16" s="1"/>
  <c r="BH67" i="16"/>
  <c r="BH66" i="16" s="1"/>
  <c r="BH65" i="16" s="1"/>
  <c r="CN67" i="16"/>
  <c r="CN66" i="16" s="1"/>
  <c r="CN65" i="16" s="1"/>
  <c r="DN67" i="16"/>
  <c r="DN66" i="16" s="1"/>
  <c r="ED67" i="16"/>
  <c r="ED66" i="16" s="1"/>
  <c r="ET67" i="16"/>
  <c r="ET66" i="16" s="1"/>
  <c r="FJ67" i="16"/>
  <c r="FJ66" i="16" s="1"/>
  <c r="FZ67" i="16"/>
  <c r="FZ66" i="16" s="1"/>
  <c r="FZ65" i="16" s="1"/>
  <c r="GP67" i="16"/>
  <c r="GP66" i="16" s="1"/>
  <c r="HF67" i="16"/>
  <c r="HF66" i="16" s="1"/>
  <c r="HV67" i="16"/>
  <c r="HV66" i="16" s="1"/>
  <c r="IL67" i="16"/>
  <c r="IL66" i="16" s="1"/>
  <c r="AK67" i="16"/>
  <c r="AK66" i="16" s="1"/>
  <c r="BQ67" i="16"/>
  <c r="BQ66" i="16" s="1"/>
  <c r="CW67" i="16"/>
  <c r="CW66" i="16" s="1"/>
  <c r="DU67" i="16"/>
  <c r="DU66" i="16" s="1"/>
  <c r="DU65" i="16" s="1"/>
  <c r="EK67" i="16"/>
  <c r="EK66" i="16" s="1"/>
  <c r="FA67" i="16"/>
  <c r="FA66" i="16" s="1"/>
  <c r="FQ67" i="16"/>
  <c r="FQ66" i="16" s="1"/>
  <c r="GG67" i="16"/>
  <c r="GG66" i="16" s="1"/>
  <c r="GW67" i="16"/>
  <c r="GW66" i="16" s="1"/>
  <c r="HM67" i="16"/>
  <c r="HM66" i="16" s="1"/>
  <c r="IC67" i="16"/>
  <c r="IC66" i="16" s="1"/>
  <c r="AF67" i="16"/>
  <c r="AF66" i="16" s="1"/>
  <c r="AF65" i="16" s="1"/>
  <c r="EN67" i="16"/>
  <c r="EN66" i="16" s="1"/>
  <c r="GZ67" i="16"/>
  <c r="GZ66" i="16" s="1"/>
  <c r="ER67" i="16"/>
  <c r="ER66" i="16" s="1"/>
  <c r="ER65" i="16" s="1"/>
  <c r="X67" i="16"/>
  <c r="X66" i="16" s="1"/>
  <c r="EJ67" i="16"/>
  <c r="EJ66" i="16" s="1"/>
  <c r="GV67" i="16"/>
  <c r="GV66" i="16" s="1"/>
  <c r="S67" i="16"/>
  <c r="S66" i="16" s="1"/>
  <c r="S65" i="16" s="1"/>
  <c r="GN67" i="16"/>
  <c r="GN66" i="16" s="1"/>
  <c r="DH67" i="16"/>
  <c r="DH66" i="16" s="1"/>
  <c r="FL67" i="16"/>
  <c r="FL66" i="16" s="1"/>
  <c r="HX67" i="16"/>
  <c r="HX66" i="16" s="1"/>
  <c r="Q67" i="16"/>
  <c r="Q66" i="16" s="1"/>
  <c r="AQ67" i="16"/>
  <c r="AQ66" i="16" s="1"/>
  <c r="AP67" i="16"/>
  <c r="AP66" i="16" s="1"/>
  <c r="CL67" i="16"/>
  <c r="CL66" i="16" s="1"/>
  <c r="CL65" i="16" s="1"/>
  <c r="BM67" i="16"/>
  <c r="BM66" i="16" s="1"/>
  <c r="BM65" i="16" s="1"/>
  <c r="EI67" i="16"/>
  <c r="EI66" i="16" s="1"/>
  <c r="GE67" i="16"/>
  <c r="GE66" i="16" s="1"/>
  <c r="IA67" i="16"/>
  <c r="IA66" i="16" s="1"/>
  <c r="BX67" i="16"/>
  <c r="BX66" i="16" s="1"/>
  <c r="EL67" i="16"/>
  <c r="EL66" i="16" s="1"/>
  <c r="GH67" i="16"/>
  <c r="GH66" i="16" s="1"/>
  <c r="GH65" i="16" s="1"/>
  <c r="ID67" i="16"/>
  <c r="ID66" i="16" s="1"/>
  <c r="ID65" i="16" s="1"/>
  <c r="CG67" i="16"/>
  <c r="CG66" i="16" s="1"/>
  <c r="ES67" i="16"/>
  <c r="ES66" i="16" s="1"/>
  <c r="FY67" i="16"/>
  <c r="FY66" i="16" s="1"/>
  <c r="HU67" i="16"/>
  <c r="HU66" i="16" s="1"/>
  <c r="FT67" i="16"/>
  <c r="FT66" i="16" s="1"/>
  <c r="CJ67" i="16"/>
  <c r="CJ66" i="16" s="1"/>
  <c r="CZ67" i="16"/>
  <c r="CZ66" i="16" s="1"/>
  <c r="EF67" i="16"/>
  <c r="EF66" i="16" s="1"/>
  <c r="W67" i="16"/>
  <c r="W66" i="16" s="1"/>
  <c r="W65" i="16" s="1"/>
  <c r="AM67" i="16"/>
  <c r="AM66" i="16" s="1"/>
  <c r="AM65" i="16" s="1"/>
  <c r="BC67" i="16"/>
  <c r="BC66" i="16" s="1"/>
  <c r="BS67" i="16"/>
  <c r="BS66" i="16" s="1"/>
  <c r="CI67" i="16"/>
  <c r="CI66" i="16" s="1"/>
  <c r="CI65" i="16" s="1"/>
  <c r="CY67" i="16"/>
  <c r="CY66" i="16" s="1"/>
  <c r="CY65" i="16" s="1"/>
  <c r="V67" i="16"/>
  <c r="V66" i="16" s="1"/>
  <c r="AL67" i="16"/>
  <c r="AL66" i="16" s="1"/>
  <c r="BB67" i="16"/>
  <c r="BB66" i="16" s="1"/>
  <c r="BB65" i="16" s="1"/>
  <c r="BR67" i="16"/>
  <c r="BR66" i="16" s="1"/>
  <c r="CH67" i="16"/>
  <c r="CH66" i="16" s="1"/>
  <c r="CX67" i="16"/>
  <c r="CX66" i="16" s="1"/>
  <c r="Y67" i="16"/>
  <c r="Y66" i="16" s="1"/>
  <c r="BE67" i="16"/>
  <c r="BE66" i="16" s="1"/>
  <c r="BE65" i="16" s="1"/>
  <c r="CK67" i="16"/>
  <c r="CK66" i="16" s="1"/>
  <c r="CK65" i="16" s="1"/>
  <c r="DO67" i="16"/>
  <c r="DO66" i="16" s="1"/>
  <c r="EE67" i="16"/>
  <c r="EE66" i="16" s="1"/>
  <c r="EU67" i="16"/>
  <c r="EU66" i="16" s="1"/>
  <c r="EU65" i="16" s="1"/>
  <c r="FK67" i="16"/>
  <c r="FK66" i="16" s="1"/>
  <c r="GA67" i="16"/>
  <c r="GA66" i="16" s="1"/>
  <c r="GQ67" i="16"/>
  <c r="GQ66" i="16" s="1"/>
  <c r="HG67" i="16"/>
  <c r="HG66" i="16" s="1"/>
  <c r="HG65" i="16" s="1"/>
  <c r="HW67" i="16"/>
  <c r="HW66" i="16" s="1"/>
  <c r="HW65" i="16" s="1"/>
  <c r="IM67" i="16"/>
  <c r="IM66" i="16" s="1"/>
  <c r="AJ67" i="16"/>
  <c r="AJ66" i="16" s="1"/>
  <c r="AJ65" i="16" s="1"/>
  <c r="BP67" i="16"/>
  <c r="BP66" i="16" s="1"/>
  <c r="CV67" i="16"/>
  <c r="CV66" i="16" s="1"/>
  <c r="DR67" i="16"/>
  <c r="DR66" i="16" s="1"/>
  <c r="EH67" i="16"/>
  <c r="EH66" i="16" s="1"/>
  <c r="EH65" i="16" s="1"/>
  <c r="EX67" i="16"/>
  <c r="EX66" i="16" s="1"/>
  <c r="EX65" i="16" s="1"/>
  <c r="FN67" i="16"/>
  <c r="FN66" i="16" s="1"/>
  <c r="FN65" i="16" s="1"/>
  <c r="GD67" i="16"/>
  <c r="GD66" i="16" s="1"/>
  <c r="GT67" i="16"/>
  <c r="GT66" i="16" s="1"/>
  <c r="GT65" i="16" s="1"/>
  <c r="HJ67" i="16"/>
  <c r="HJ66" i="16" s="1"/>
  <c r="HZ67" i="16"/>
  <c r="HZ66" i="16" s="1"/>
  <c r="HZ65" i="16" s="1"/>
  <c r="IP67" i="16"/>
  <c r="IP66" i="16" s="1"/>
  <c r="AS67" i="16"/>
  <c r="AS66" i="16" s="1"/>
  <c r="AS65" i="16" s="1"/>
  <c r="BY67" i="16"/>
  <c r="BY66" i="16" s="1"/>
  <c r="DE67" i="16"/>
  <c r="DE66" i="16" s="1"/>
  <c r="DE65" i="16" s="1"/>
  <c r="DY67" i="16"/>
  <c r="DY66" i="16" s="1"/>
  <c r="EO67" i="16"/>
  <c r="EO66" i="16" s="1"/>
  <c r="EO65" i="16" s="1"/>
  <c r="FE67" i="16"/>
  <c r="FE66" i="16" s="1"/>
  <c r="FU67" i="16"/>
  <c r="FU66" i="16" s="1"/>
  <c r="FU65" i="16" s="1"/>
  <c r="GK67" i="16"/>
  <c r="GK66" i="16" s="1"/>
  <c r="HA67" i="16"/>
  <c r="HA66" i="16" s="1"/>
  <c r="HA65" i="16" s="1"/>
  <c r="HQ67" i="16"/>
  <c r="HQ66" i="16" s="1"/>
  <c r="IG67" i="16"/>
  <c r="IG66" i="16" s="1"/>
  <c r="IG65" i="16" s="1"/>
  <c r="BL67" i="16"/>
  <c r="BL66" i="16" s="1"/>
  <c r="BL65" i="16" s="1"/>
  <c r="FD67" i="16"/>
  <c r="FD66" i="16" s="1"/>
  <c r="FD65" i="16" s="1"/>
  <c r="HP67" i="16"/>
  <c r="HP66" i="16" s="1"/>
  <c r="FH67" i="16"/>
  <c r="FH66" i="16" s="1"/>
  <c r="BD67" i="16"/>
  <c r="BD66" i="16" s="1"/>
  <c r="EZ67" i="16"/>
  <c r="EZ66" i="16" s="1"/>
  <c r="HL67" i="16"/>
  <c r="HL66" i="16" s="1"/>
  <c r="HL65" i="16" s="1"/>
  <c r="AN67" i="16"/>
  <c r="AN66" i="16" s="1"/>
  <c r="AN65" i="16" s="1"/>
  <c r="HD67" i="16"/>
  <c r="HD66" i="16" s="1"/>
  <c r="DP67" i="16"/>
  <c r="DP66" i="16" s="1"/>
  <c r="DP65" i="16" s="1"/>
  <c r="GB67" i="16"/>
  <c r="GB66" i="16" s="1"/>
  <c r="IN67" i="16"/>
  <c r="IN66" i="16" s="1"/>
  <c r="BG67" i="16"/>
  <c r="BG66" i="16" s="1"/>
  <c r="CM67" i="16"/>
  <c r="CM66" i="16" s="1"/>
  <c r="Z67" i="16"/>
  <c r="Z66" i="16" s="1"/>
  <c r="Z65" i="16" s="1"/>
  <c r="BV67" i="16"/>
  <c r="BV66" i="16" s="1"/>
  <c r="AG67" i="16"/>
  <c r="AG66" i="16" s="1"/>
  <c r="CS67" i="16"/>
  <c r="CS66" i="16" s="1"/>
  <c r="CS65" i="16" s="1"/>
  <c r="FO67" i="16"/>
  <c r="FO66" i="16" s="1"/>
  <c r="GU67" i="16"/>
  <c r="GU66" i="16" s="1"/>
  <c r="GU65" i="16" s="1"/>
  <c r="AR67" i="16"/>
  <c r="AR66" i="16" s="1"/>
  <c r="DV67" i="16"/>
  <c r="DV66" i="16" s="1"/>
  <c r="FR67" i="16"/>
  <c r="FR66" i="16" s="1"/>
  <c r="FR65" i="16" s="1"/>
  <c r="GX67" i="16"/>
  <c r="GX66" i="16" s="1"/>
  <c r="GX65" i="16" s="1"/>
  <c r="U67" i="16"/>
  <c r="U66" i="16" s="1"/>
  <c r="EC67" i="16"/>
  <c r="EC66" i="16" s="1"/>
  <c r="EC65" i="16" s="1"/>
  <c r="GO67" i="16"/>
  <c r="GO66" i="16" s="1"/>
  <c r="IK67" i="16"/>
  <c r="IK66" i="16" s="1"/>
  <c r="IF67" i="16"/>
  <c r="IF66" i="16" s="1"/>
  <c r="FP67" i="16"/>
  <c r="FP66" i="16" s="1"/>
  <c r="FP65" i="16" s="1"/>
  <c r="GR67" i="16"/>
  <c r="GR66" i="16" s="1"/>
  <c r="IJ65" i="16"/>
  <c r="IL65" i="16"/>
  <c r="DN65" i="16"/>
  <c r="CP65" i="16"/>
  <c r="AD65" i="16"/>
  <c r="Q76" i="16"/>
  <c r="R69" i="16" s="1"/>
  <c r="R70" i="16" s="1"/>
  <c r="Q9" i="16"/>
  <c r="Q7" i="16"/>
  <c r="EZ65" i="16"/>
  <c r="IO65" i="16"/>
  <c r="GC65" i="16"/>
  <c r="DQ65" i="16"/>
  <c r="IH65" i="16"/>
  <c r="FV65" i="16"/>
  <c r="DL65" i="16"/>
  <c r="IE65" i="16"/>
  <c r="DA65" i="16"/>
  <c r="CT65" i="16"/>
  <c r="Q5" i="16"/>
  <c r="GG65" i="16"/>
  <c r="GN65" i="16"/>
  <c r="X65" i="16"/>
  <c r="FT65" i="16"/>
  <c r="HE65" i="16"/>
  <c r="HN65" i="16"/>
  <c r="DC65" i="16" l="1"/>
  <c r="CC65" i="16"/>
  <c r="FJ65" i="16"/>
  <c r="IC65" i="16"/>
  <c r="DO65" i="16"/>
  <c r="FQ65" i="16"/>
  <c r="GD65" i="16"/>
  <c r="HS65" i="16"/>
  <c r="CW65" i="16"/>
  <c r="DK65" i="16"/>
  <c r="IB65" i="16"/>
  <c r="IM65" i="16"/>
  <c r="GK65" i="16"/>
  <c r="AU65" i="16"/>
  <c r="IP65" i="16"/>
  <c r="IR65" i="16"/>
  <c r="HD65" i="16"/>
  <c r="EY65" i="16"/>
  <c r="IA65" i="16"/>
  <c r="HO65" i="16"/>
  <c r="AL65" i="16"/>
  <c r="FG65" i="16"/>
  <c r="U65" i="16"/>
  <c r="IF65" i="16"/>
  <c r="HV65" i="16"/>
  <c r="BT65" i="16"/>
  <c r="FC65" i="16"/>
  <c r="GA65" i="16"/>
  <c r="FF65" i="16"/>
  <c r="CO65" i="16"/>
  <c r="FM65" i="16"/>
  <c r="HY65" i="16"/>
  <c r="BD65" i="16"/>
  <c r="BG65" i="16"/>
  <c r="AG65" i="16"/>
  <c r="DG65" i="16"/>
  <c r="BU65" i="16"/>
  <c r="AY65" i="16"/>
  <c r="CX65" i="16"/>
  <c r="AR65" i="16"/>
  <c r="FI65" i="16"/>
  <c r="HU65" i="16"/>
  <c r="EF65" i="16"/>
  <c r="HX65" i="16"/>
  <c r="DR65" i="16"/>
  <c r="BS65" i="16"/>
  <c r="CF65" i="16"/>
  <c r="HR65" i="16"/>
  <c r="DY65" i="16"/>
  <c r="R12" i="18"/>
  <c r="S6" i="18"/>
  <c r="S71" i="18"/>
  <c r="S72" i="18" s="1"/>
  <c r="Q65" i="16"/>
  <c r="DV65" i="16"/>
  <c r="CM65" i="16"/>
  <c r="BO65" i="16"/>
  <c r="DI65" i="16"/>
  <c r="FW65" i="16"/>
  <c r="II65" i="16"/>
  <c r="BX65" i="16"/>
  <c r="CG65" i="16"/>
  <c r="AV65" i="16"/>
  <c r="Y65" i="16"/>
  <c r="EE65" i="16"/>
  <c r="GQ65" i="16"/>
  <c r="EB65" i="16"/>
  <c r="HK65" i="16"/>
  <c r="GV65" i="16"/>
  <c r="CQ65" i="16"/>
  <c r="FY65" i="16"/>
  <c r="GY65" i="16"/>
  <c r="BQ65" i="16"/>
  <c r="BP65" i="16"/>
  <c r="EQ65" i="16"/>
  <c r="FH65" i="16"/>
  <c r="EM65" i="16"/>
  <c r="HF65" i="16"/>
  <c r="DD65" i="16"/>
  <c r="AO65" i="16"/>
  <c r="BV65" i="16"/>
  <c r="ET65" i="16"/>
  <c r="V65" i="16"/>
  <c r="CU65" i="16"/>
  <c r="BN65" i="16"/>
  <c r="AP65" i="16"/>
  <c r="GE65" i="16"/>
  <c r="CZ65" i="16"/>
  <c r="IS65" i="16"/>
  <c r="FA65" i="16"/>
  <c r="IN65" i="16"/>
  <c r="FK65" i="16"/>
  <c r="EP65" i="16"/>
  <c r="BI65" i="16"/>
  <c r="IY65" i="16"/>
  <c r="AI65" i="16"/>
  <c r="CH65" i="16"/>
  <c r="AW65" i="16"/>
  <c r="HC65" i="16"/>
  <c r="DM65" i="16"/>
  <c r="IK65" i="16"/>
  <c r="R65" i="16"/>
  <c r="CV65" i="16"/>
  <c r="BC65" i="16"/>
  <c r="BW65" i="16"/>
  <c r="BJ65" i="16"/>
  <c r="DS65" i="16"/>
  <c r="HM65" i="16"/>
  <c r="GZ65" i="16"/>
  <c r="FL65" i="16"/>
  <c r="AE65" i="16"/>
  <c r="JB65" i="16"/>
  <c r="JA65" i="16"/>
  <c r="IZ65" i="16"/>
  <c r="IU65" i="16"/>
  <c r="IT65" i="16"/>
  <c r="JF65" i="16"/>
  <c r="JE65" i="16"/>
  <c r="JD65" i="16"/>
  <c r="JG65" i="16"/>
  <c r="HQ65" i="16"/>
  <c r="JC65" i="16"/>
  <c r="IX65" i="16"/>
  <c r="IW65" i="16"/>
  <c r="IV65" i="16"/>
  <c r="CR65" i="16"/>
  <c r="EK65" i="16"/>
  <c r="AA65" i="16"/>
  <c r="FE65" i="16"/>
  <c r="AK65" i="16"/>
  <c r="EI65" i="16"/>
  <c r="GO65" i="16"/>
  <c r="GP65" i="16"/>
  <c r="ED65" i="16"/>
  <c r="HP65" i="16"/>
  <c r="CA65" i="16"/>
  <c r="BY65" i="16"/>
  <c r="T65" i="16"/>
  <c r="GL65" i="16"/>
  <c r="AC65" i="16"/>
  <c r="EG65" i="16"/>
  <c r="GS65" i="16"/>
  <c r="DX65" i="16"/>
  <c r="CB65" i="16"/>
  <c r="AB65" i="16"/>
  <c r="EL65" i="16"/>
  <c r="BA65" i="16"/>
  <c r="ES65" i="16"/>
  <c r="EJ65" i="16"/>
  <c r="GR65" i="16"/>
  <c r="GW65" i="16"/>
  <c r="EN65" i="16"/>
  <c r="CJ65" i="16"/>
  <c r="DH65" i="16"/>
  <c r="AQ65" i="16"/>
  <c r="AT65" i="16"/>
  <c r="DF65" i="16"/>
  <c r="FO65" i="16"/>
  <c r="DW65" i="16"/>
  <c r="HJ65" i="16"/>
  <c r="GB65" i="16"/>
  <c r="CE65" i="16"/>
  <c r="BR65" i="16"/>
  <c r="EA65" i="16"/>
  <c r="GM65" i="16"/>
  <c r="R6" i="16"/>
  <c r="R71" i="16"/>
  <c r="R72" i="16" s="1"/>
  <c r="S63" i="18" l="1"/>
  <c r="S3" i="18"/>
  <c r="S52" i="18" s="1"/>
  <c r="S73" i="18"/>
  <c r="S74" i="18"/>
  <c r="R63" i="16"/>
  <c r="R3" i="16"/>
  <c r="R73" i="16"/>
  <c r="R74" i="16"/>
  <c r="S56" i="18" l="1"/>
  <c r="S8" i="18"/>
  <c r="S5" i="18"/>
  <c r="S53" i="18" s="1"/>
  <c r="S75" i="18"/>
  <c r="R5" i="16"/>
  <c r="R75" i="16"/>
  <c r="R8" i="16"/>
  <c r="S54" i="18" l="1"/>
  <c r="S55" i="18" s="1"/>
  <c r="S12" i="18" s="1"/>
  <c r="S76" i="18"/>
  <c r="T69" i="18" s="1"/>
  <c r="T70" i="18" s="1"/>
  <c r="S9" i="18"/>
  <c r="S7" i="18"/>
  <c r="R76" i="16"/>
  <c r="S69" i="16" s="1"/>
  <c r="S70" i="16" s="1"/>
  <c r="R9" i="16"/>
  <c r="R7" i="16"/>
  <c r="S11" i="18" l="1"/>
  <c r="T6" i="18"/>
  <c r="T71" i="18"/>
  <c r="T72" i="18" s="1"/>
  <c r="S6" i="16"/>
  <c r="S71" i="16"/>
  <c r="S72" i="16" s="1"/>
  <c r="T63" i="18" l="1"/>
  <c r="T3" i="18"/>
  <c r="T52" i="18" s="1"/>
  <c r="T73" i="18"/>
  <c r="T74" i="18"/>
  <c r="S63" i="16"/>
  <c r="S3" i="16"/>
  <c r="S73" i="16"/>
  <c r="S74" i="16"/>
  <c r="T56" i="18" l="1"/>
  <c r="T8" i="18"/>
  <c r="T5" i="18"/>
  <c r="T53" i="18" s="1"/>
  <c r="T75" i="18"/>
  <c r="S5" i="16"/>
  <c r="S75" i="16"/>
  <c r="S8" i="16"/>
  <c r="T54" i="18" l="1"/>
  <c r="T55" i="18" s="1"/>
  <c r="T11" i="18" s="1"/>
  <c r="T76" i="18"/>
  <c r="U69" i="18" s="1"/>
  <c r="U70" i="18" s="1"/>
  <c r="T9" i="18"/>
  <c r="T7" i="18"/>
  <c r="S76" i="16"/>
  <c r="T69" i="16" s="1"/>
  <c r="T70" i="16" s="1"/>
  <c r="S9" i="16"/>
  <c r="S7" i="16"/>
  <c r="T12" i="18" l="1"/>
  <c r="U6" i="18"/>
  <c r="U71" i="18"/>
  <c r="U72" i="18" s="1"/>
  <c r="T6" i="16"/>
  <c r="T71" i="16"/>
  <c r="T72" i="16" s="1"/>
  <c r="U63" i="18" l="1"/>
  <c r="U3" i="18"/>
  <c r="U52" i="18" s="1"/>
  <c r="U73" i="18"/>
  <c r="U74" i="18"/>
  <c r="T63" i="16"/>
  <c r="T3" i="16"/>
  <c r="T73" i="16"/>
  <c r="T74" i="16"/>
  <c r="U56" i="18" l="1"/>
  <c r="U8" i="18"/>
  <c r="U5" i="18"/>
  <c r="U53" i="18" s="1"/>
  <c r="U75" i="18"/>
  <c r="U7" i="18" s="1"/>
  <c r="T5" i="16"/>
  <c r="T75" i="16"/>
  <c r="T7" i="16" s="1"/>
  <c r="T8" i="16"/>
  <c r="U54" i="18" l="1"/>
  <c r="U76" i="18"/>
  <c r="V69" i="18" s="1"/>
  <c r="V70" i="18" s="1"/>
  <c r="U9" i="18"/>
  <c r="T76" i="16"/>
  <c r="U69" i="16" s="1"/>
  <c r="U70" i="16" s="1"/>
  <c r="T9" i="16"/>
  <c r="U55" i="18" l="1"/>
  <c r="V6" i="18"/>
  <c r="V71" i="18"/>
  <c r="V72" i="18" s="1"/>
  <c r="U6" i="16"/>
  <c r="U71" i="16"/>
  <c r="U72" i="16" s="1"/>
  <c r="U12" i="18" l="1"/>
  <c r="U11" i="18"/>
  <c r="V63" i="18"/>
  <c r="V3" i="18"/>
  <c r="V52" i="18" s="1"/>
  <c r="V73" i="18"/>
  <c r="V74" i="18"/>
  <c r="U63" i="16"/>
  <c r="U3" i="16"/>
  <c r="U74" i="16"/>
  <c r="U73" i="16"/>
  <c r="V56" i="18" l="1"/>
  <c r="V5" i="18"/>
  <c r="V53" i="18" s="1"/>
  <c r="V75" i="18"/>
  <c r="V8" i="18"/>
  <c r="U5" i="16"/>
  <c r="U75" i="16"/>
  <c r="U7" i="16" s="1"/>
  <c r="U8" i="16"/>
  <c r="V54" i="18" l="1"/>
  <c r="V55" i="18" s="1"/>
  <c r="V11" i="18" s="1"/>
  <c r="V76" i="18"/>
  <c r="W69" i="18" s="1"/>
  <c r="W70" i="18" s="1"/>
  <c r="V9" i="18"/>
  <c r="V7" i="18"/>
  <c r="U76" i="16"/>
  <c r="V69" i="16" s="1"/>
  <c r="V70" i="16" s="1"/>
  <c r="U9" i="16"/>
  <c r="V12" i="18" l="1"/>
  <c r="W6" i="18"/>
  <c r="W71" i="18"/>
  <c r="W72" i="18" s="1"/>
  <c r="V6" i="16"/>
  <c r="V71" i="16"/>
  <c r="V72" i="16" s="1"/>
  <c r="W63" i="18" l="1"/>
  <c r="W3" i="18"/>
  <c r="W52" i="18" s="1"/>
  <c r="W73" i="18"/>
  <c r="W74" i="18"/>
  <c r="V63" i="16"/>
  <c r="V3" i="16"/>
  <c r="V73" i="16"/>
  <c r="V74" i="16"/>
  <c r="W56" i="18" l="1"/>
  <c r="W8" i="18"/>
  <c r="W5" i="18"/>
  <c r="W53" i="18" s="1"/>
  <c r="W75" i="18"/>
  <c r="W7" i="18" s="1"/>
  <c r="V5" i="16"/>
  <c r="V75" i="16"/>
  <c r="V7" i="16" s="1"/>
  <c r="V8" i="16"/>
  <c r="W54" i="18" l="1"/>
  <c r="W55" i="18" s="1"/>
  <c r="W76" i="18"/>
  <c r="X69" i="18" s="1"/>
  <c r="X70" i="18" s="1"/>
  <c r="W9" i="18"/>
  <c r="V76" i="16"/>
  <c r="W69" i="16" s="1"/>
  <c r="W70" i="16" s="1"/>
  <c r="V9" i="16"/>
  <c r="W12" i="18" l="1"/>
  <c r="W11" i="18"/>
  <c r="X6" i="18"/>
  <c r="X71" i="18"/>
  <c r="X72" i="18" s="1"/>
  <c r="W6" i="16"/>
  <c r="W71" i="16"/>
  <c r="W72" i="16" s="1"/>
  <c r="X63" i="18" l="1"/>
  <c r="X3" i="18"/>
  <c r="X52" i="18" s="1"/>
  <c r="X73" i="18"/>
  <c r="X74" i="18"/>
  <c r="W63" i="16"/>
  <c r="W3" i="16"/>
  <c r="W73" i="16"/>
  <c r="W74" i="16"/>
  <c r="X56" i="18" l="1"/>
  <c r="X8" i="18"/>
  <c r="X5" i="18"/>
  <c r="X53" i="18" s="1"/>
  <c r="X75" i="18"/>
  <c r="X7" i="18" s="1"/>
  <c r="W8" i="16"/>
  <c r="W5" i="16"/>
  <c r="W75" i="16"/>
  <c r="W7" i="16" s="1"/>
  <c r="X54" i="18" l="1"/>
  <c r="X55" i="18" s="1"/>
  <c r="X76" i="18"/>
  <c r="Y69" i="18" s="1"/>
  <c r="Y70" i="18" s="1"/>
  <c r="X9" i="18"/>
  <c r="W76" i="16"/>
  <c r="X69" i="16" s="1"/>
  <c r="X70" i="16" s="1"/>
  <c r="W9" i="16"/>
  <c r="X12" i="18" l="1"/>
  <c r="X11" i="18"/>
  <c r="Y6" i="18"/>
  <c r="Y71" i="18"/>
  <c r="Y72" i="18" s="1"/>
  <c r="X6" i="16"/>
  <c r="X71" i="16"/>
  <c r="X72" i="16" s="1"/>
  <c r="Y63" i="18" l="1"/>
  <c r="Y3" i="18"/>
  <c r="Y52" i="18" s="1"/>
  <c r="Y73" i="18"/>
  <c r="Y74" i="18"/>
  <c r="X63" i="16"/>
  <c r="X3" i="16"/>
  <c r="X73" i="16"/>
  <c r="X74" i="16"/>
  <c r="Y56" i="18" l="1"/>
  <c r="Y8" i="18"/>
  <c r="Y5" i="18"/>
  <c r="Y53" i="18" s="1"/>
  <c r="Y75" i="18"/>
  <c r="X8" i="16"/>
  <c r="X5" i="16"/>
  <c r="X75" i="16"/>
  <c r="Y54" i="18" l="1"/>
  <c r="Y55" i="18" s="1"/>
  <c r="Y76" i="18"/>
  <c r="Z69" i="18" s="1"/>
  <c r="Z70" i="18" s="1"/>
  <c r="Y9" i="18"/>
  <c r="Y7" i="18"/>
  <c r="X76" i="16"/>
  <c r="Y69" i="16" s="1"/>
  <c r="Y70" i="16" s="1"/>
  <c r="X9" i="16"/>
  <c r="X7" i="16"/>
  <c r="Y11" i="18" l="1"/>
  <c r="Y12" i="18"/>
  <c r="Z6" i="18"/>
  <c r="Z71" i="18"/>
  <c r="Z72" i="18" s="1"/>
  <c r="Y6" i="16"/>
  <c r="Y71" i="16"/>
  <c r="Y72" i="16" s="1"/>
  <c r="Z63" i="18" l="1"/>
  <c r="Z3" i="18"/>
  <c r="Z52" i="18" s="1"/>
  <c r="Z73" i="18"/>
  <c r="Z74" i="18"/>
  <c r="Y63" i="16"/>
  <c r="Y3" i="16"/>
  <c r="Y74" i="16"/>
  <c r="Y73" i="16"/>
  <c r="Z56" i="18" l="1"/>
  <c r="Z8" i="18"/>
  <c r="Z5" i="18"/>
  <c r="Z53" i="18" s="1"/>
  <c r="Z75" i="18"/>
  <c r="Z7" i="18" s="1"/>
  <c r="Y5" i="16"/>
  <c r="Y75" i="16"/>
  <c r="Y7" i="16" s="1"/>
  <c r="Y8" i="16"/>
  <c r="Z54" i="18" l="1"/>
  <c r="Z55" i="18" s="1"/>
  <c r="Z11" i="18" s="1"/>
  <c r="Z76" i="18"/>
  <c r="AA69" i="18" s="1"/>
  <c r="AA70" i="18" s="1"/>
  <c r="Z9" i="18"/>
  <c r="Y76" i="16"/>
  <c r="Z69" i="16" s="1"/>
  <c r="Z70" i="16" s="1"/>
  <c r="Y9" i="16"/>
  <c r="Z12" i="18" l="1"/>
  <c r="AA6" i="18"/>
  <c r="AA71" i="18"/>
  <c r="AA72" i="18" s="1"/>
  <c r="Z6" i="16"/>
  <c r="Z71" i="16"/>
  <c r="Z72" i="16" s="1"/>
  <c r="AA63" i="18" l="1"/>
  <c r="AA3" i="18"/>
  <c r="AA52" i="18" s="1"/>
  <c r="AA73" i="18"/>
  <c r="AA74" i="18"/>
  <c r="Z63" i="16"/>
  <c r="Z3" i="16"/>
  <c r="Z73" i="16"/>
  <c r="Z74" i="16"/>
  <c r="AA56" i="18" l="1"/>
  <c r="AA8" i="18"/>
  <c r="AA5" i="18"/>
  <c r="AA53" i="18" s="1"/>
  <c r="AA75" i="18"/>
  <c r="AA7" i="18" s="1"/>
  <c r="Z5" i="16"/>
  <c r="Z75" i="16"/>
  <c r="Z8" i="16"/>
  <c r="AA54" i="18" l="1"/>
  <c r="AA55" i="18" s="1"/>
  <c r="AA76" i="18"/>
  <c r="AB69" i="18" s="1"/>
  <c r="AB70" i="18" s="1"/>
  <c r="AA9" i="18"/>
  <c r="Z76" i="16"/>
  <c r="AA69" i="16" s="1"/>
  <c r="AA70" i="16" s="1"/>
  <c r="Z9" i="16"/>
  <c r="Z7" i="16"/>
  <c r="AA12" i="18" l="1"/>
  <c r="AA11" i="18"/>
  <c r="AB6" i="18"/>
  <c r="AB71" i="18"/>
  <c r="AB72" i="18" s="1"/>
  <c r="AA6" i="16"/>
  <c r="AA71" i="16"/>
  <c r="AA72" i="16" s="1"/>
  <c r="AB63" i="18" l="1"/>
  <c r="AB3" i="18"/>
  <c r="AB52" i="18" s="1"/>
  <c r="AB73" i="18"/>
  <c r="AB74" i="18"/>
  <c r="AA63" i="16"/>
  <c r="AA3" i="16"/>
  <c r="AA73" i="16"/>
  <c r="AA74" i="16"/>
  <c r="AB56" i="18" l="1"/>
  <c r="AB8" i="18"/>
  <c r="AB5" i="18"/>
  <c r="AB53" i="18" s="1"/>
  <c r="AB75" i="18"/>
  <c r="AB7" i="18" s="1"/>
  <c r="AA8" i="16"/>
  <c r="AA5" i="16"/>
  <c r="AA75" i="16"/>
  <c r="AB54" i="18" l="1"/>
  <c r="AB55" i="18" s="1"/>
  <c r="AB76" i="18"/>
  <c r="AC69" i="18" s="1"/>
  <c r="AC70" i="18" s="1"/>
  <c r="AB9" i="18"/>
  <c r="AA76" i="16"/>
  <c r="AB69" i="16" s="1"/>
  <c r="AB70" i="16" s="1"/>
  <c r="AA9" i="16"/>
  <c r="AA7" i="16"/>
  <c r="AB12" i="18" l="1"/>
  <c r="AB11" i="18"/>
  <c r="AC6" i="18"/>
  <c r="AC71" i="18"/>
  <c r="AC72" i="18" s="1"/>
  <c r="AB6" i="16"/>
  <c r="AB71" i="16"/>
  <c r="AB72" i="16" s="1"/>
  <c r="AC63" i="18" l="1"/>
  <c r="AC3" i="18"/>
  <c r="AC52" i="18" s="1"/>
  <c r="AC73" i="18"/>
  <c r="AC74" i="18"/>
  <c r="AB63" i="16"/>
  <c r="AB3" i="16"/>
  <c r="AB73" i="16"/>
  <c r="AB74" i="16"/>
  <c r="AC56" i="18" l="1"/>
  <c r="AC8" i="18"/>
  <c r="AC5" i="18"/>
  <c r="AC53" i="18" s="1"/>
  <c r="AC75" i="18"/>
  <c r="AC7" i="18" s="1"/>
  <c r="AB8" i="16"/>
  <c r="AB5" i="16"/>
  <c r="AB75" i="16"/>
  <c r="AB7" i="16" s="1"/>
  <c r="AC54" i="18" l="1"/>
  <c r="AC55" i="18" s="1"/>
  <c r="AC76" i="18"/>
  <c r="AD69" i="18" s="1"/>
  <c r="AD70" i="18" s="1"/>
  <c r="AC9" i="18"/>
  <c r="AB76" i="16"/>
  <c r="AC69" i="16" s="1"/>
  <c r="AC70" i="16" s="1"/>
  <c r="AB9" i="16"/>
  <c r="AC11" i="18" l="1"/>
  <c r="AC12" i="18"/>
  <c r="AD6" i="18"/>
  <c r="AD71" i="18"/>
  <c r="AD72" i="18" s="1"/>
  <c r="AC6" i="16"/>
  <c r="AC71" i="16"/>
  <c r="AC72" i="16" s="1"/>
  <c r="AD63" i="18" l="1"/>
  <c r="AD3" i="18"/>
  <c r="AD52" i="18" s="1"/>
  <c r="AD73" i="18"/>
  <c r="AD74" i="18"/>
  <c r="AC63" i="16"/>
  <c r="AC3" i="16"/>
  <c r="AC73" i="16"/>
  <c r="AC74" i="16"/>
  <c r="AD56" i="18" l="1"/>
  <c r="AD8" i="18"/>
  <c r="AD5" i="18"/>
  <c r="AD53" i="18" s="1"/>
  <c r="AD75" i="18"/>
  <c r="AC8" i="16"/>
  <c r="AC5" i="16"/>
  <c r="AC75" i="16"/>
  <c r="AC7" i="16" s="1"/>
  <c r="AD54" i="18" l="1"/>
  <c r="AD55" i="18" s="1"/>
  <c r="AD76" i="18"/>
  <c r="AE69" i="18" s="1"/>
  <c r="AE70" i="18" s="1"/>
  <c r="AD9" i="18"/>
  <c r="AD7" i="18"/>
  <c r="AC76" i="16"/>
  <c r="AD69" i="16" s="1"/>
  <c r="AD70" i="16" s="1"/>
  <c r="AC9" i="16"/>
  <c r="AD11" i="18" l="1"/>
  <c r="AD12" i="18"/>
  <c r="AE6" i="18"/>
  <c r="AE71" i="18"/>
  <c r="AE72" i="18" s="1"/>
  <c r="AD6" i="16"/>
  <c r="AD71" i="16"/>
  <c r="AD72" i="16" s="1"/>
  <c r="AE63" i="18" l="1"/>
  <c r="AE3" i="18"/>
  <c r="AE52" i="18" s="1"/>
  <c r="AE74" i="18"/>
  <c r="AE73" i="18"/>
  <c r="AD63" i="16"/>
  <c r="AD3" i="16"/>
  <c r="AD73" i="16"/>
  <c r="AD74" i="16"/>
  <c r="AE56" i="18" l="1"/>
  <c r="AE5" i="18"/>
  <c r="AE53" i="18" s="1"/>
  <c r="AE75" i="18"/>
  <c r="AE7" i="18" s="1"/>
  <c r="AE8" i="18"/>
  <c r="AD8" i="16"/>
  <c r="AD5" i="16"/>
  <c r="AD75" i="16"/>
  <c r="AE54" i="18" l="1"/>
  <c r="AE55" i="18" s="1"/>
  <c r="AE12" i="18" s="1"/>
  <c r="AE76" i="18"/>
  <c r="AF69" i="18" s="1"/>
  <c r="AF70" i="18" s="1"/>
  <c r="AE9" i="18"/>
  <c r="AD76" i="16"/>
  <c r="AE69" i="16" s="1"/>
  <c r="AE70" i="16" s="1"/>
  <c r="AD9" i="16"/>
  <c r="AD7" i="16"/>
  <c r="AE11" i="18" l="1"/>
  <c r="AF6" i="18"/>
  <c r="AF71" i="18"/>
  <c r="AF72" i="18" s="1"/>
  <c r="AE6" i="16"/>
  <c r="AE71" i="16"/>
  <c r="AE72" i="16" s="1"/>
  <c r="AF63" i="18" l="1"/>
  <c r="AF3" i="18"/>
  <c r="AF52" i="18" s="1"/>
  <c r="AF73" i="18"/>
  <c r="AF74" i="18"/>
  <c r="AE63" i="16"/>
  <c r="AE3" i="16"/>
  <c r="AE73" i="16"/>
  <c r="AE74" i="16"/>
  <c r="AF56" i="18" l="1"/>
  <c r="AF8" i="18"/>
  <c r="AF5" i="18"/>
  <c r="AF53" i="18" s="1"/>
  <c r="AF75" i="18"/>
  <c r="AE8" i="16"/>
  <c r="AE5" i="16"/>
  <c r="AE75" i="16"/>
  <c r="AF54" i="18" l="1"/>
  <c r="AF55" i="18" s="1"/>
  <c r="AF12" i="18" s="1"/>
  <c r="AF76" i="18"/>
  <c r="AG69" i="18" s="1"/>
  <c r="AG70" i="18" s="1"/>
  <c r="AF9" i="18"/>
  <c r="AF7" i="18"/>
  <c r="AE76" i="16"/>
  <c r="AF69" i="16" s="1"/>
  <c r="AF70" i="16" s="1"/>
  <c r="AE9" i="16"/>
  <c r="AE7" i="16"/>
  <c r="AF11" i="18" l="1"/>
  <c r="AG6" i="18"/>
  <c r="AG71" i="18"/>
  <c r="AG72" i="18" s="1"/>
  <c r="AF6" i="16"/>
  <c r="AF71" i="16"/>
  <c r="AF72" i="16" s="1"/>
  <c r="AG63" i="18" l="1"/>
  <c r="AG3" i="18"/>
  <c r="AG52" i="18" s="1"/>
  <c r="AG73" i="18"/>
  <c r="AG74" i="18"/>
  <c r="AF63" i="16"/>
  <c r="AF3" i="16"/>
  <c r="AF73" i="16"/>
  <c r="AF74" i="16"/>
  <c r="AG56" i="18" l="1"/>
  <c r="AG8" i="18"/>
  <c r="AG5" i="18"/>
  <c r="AG53" i="18" s="1"/>
  <c r="AG75" i="18"/>
  <c r="AG7" i="18" s="1"/>
  <c r="AF8" i="16"/>
  <c r="AF5" i="16"/>
  <c r="AF75" i="16"/>
  <c r="AG54" i="18" l="1"/>
  <c r="AG55" i="18" s="1"/>
  <c r="AG76" i="18"/>
  <c r="AH69" i="18" s="1"/>
  <c r="AH70" i="18" s="1"/>
  <c r="AG9" i="18"/>
  <c r="AF76" i="16"/>
  <c r="AG69" i="16" s="1"/>
  <c r="AG70" i="16" s="1"/>
  <c r="AF9" i="16"/>
  <c r="AF7" i="16"/>
  <c r="AG11" i="18" l="1"/>
  <c r="AG12" i="18"/>
  <c r="AH6" i="18"/>
  <c r="AH71" i="18"/>
  <c r="AH72" i="18" s="1"/>
  <c r="AG6" i="16"/>
  <c r="AG71" i="16"/>
  <c r="AG72" i="16" s="1"/>
  <c r="AH63" i="18" l="1"/>
  <c r="AH3" i="18"/>
  <c r="AH52" i="18" s="1"/>
  <c r="AH73" i="18"/>
  <c r="AH74" i="18"/>
  <c r="AG63" i="16"/>
  <c r="AG3" i="16"/>
  <c r="AG73" i="16"/>
  <c r="AG74" i="16"/>
  <c r="AH56" i="18" l="1"/>
  <c r="AH8" i="18"/>
  <c r="AH5" i="18"/>
  <c r="AH53" i="18" s="1"/>
  <c r="AH75" i="18"/>
  <c r="AG8" i="16"/>
  <c r="AG5" i="16"/>
  <c r="AG75" i="16"/>
  <c r="AG7" i="16" s="1"/>
  <c r="AH54" i="18" l="1"/>
  <c r="AH55" i="18" s="1"/>
  <c r="AH12" i="18" s="1"/>
  <c r="AH76" i="18"/>
  <c r="AI69" i="18" s="1"/>
  <c r="AI70" i="18" s="1"/>
  <c r="AH9" i="18"/>
  <c r="AH7" i="18"/>
  <c r="AG76" i="16"/>
  <c r="AH69" i="16" s="1"/>
  <c r="AH70" i="16" s="1"/>
  <c r="AG9" i="16"/>
  <c r="AH11" i="18" l="1"/>
  <c r="AI6" i="18"/>
  <c r="AI71" i="18"/>
  <c r="AI72" i="18" s="1"/>
  <c r="AH6" i="16"/>
  <c r="AH71" i="16"/>
  <c r="AH72" i="16" s="1"/>
  <c r="AI63" i="18" l="1"/>
  <c r="AI3" i="18"/>
  <c r="AI52" i="18" s="1"/>
  <c r="AI73" i="18"/>
  <c r="AI74" i="18"/>
  <c r="AH63" i="16"/>
  <c r="AH3" i="16"/>
  <c r="AH73" i="16"/>
  <c r="AH74" i="16"/>
  <c r="AI56" i="18" l="1"/>
  <c r="AI8" i="18"/>
  <c r="AI5" i="18"/>
  <c r="AI53" i="18" s="1"/>
  <c r="AI75" i="18"/>
  <c r="AH8" i="16"/>
  <c r="AH5" i="16"/>
  <c r="AH75" i="16"/>
  <c r="AI54" i="18" l="1"/>
  <c r="AI55" i="18" s="1"/>
  <c r="AI76" i="18"/>
  <c r="AJ69" i="18" s="1"/>
  <c r="AJ70" i="18" s="1"/>
  <c r="AI9" i="18"/>
  <c r="AI7" i="18"/>
  <c r="AH76" i="16"/>
  <c r="AI69" i="16" s="1"/>
  <c r="AI70" i="16" s="1"/>
  <c r="AH9" i="16"/>
  <c r="AH7" i="16"/>
  <c r="AI12" i="18" l="1"/>
  <c r="AI11" i="18"/>
  <c r="AJ6" i="18"/>
  <c r="AJ71" i="18"/>
  <c r="AJ72" i="18" s="1"/>
  <c r="AI6" i="16"/>
  <c r="AI71" i="16"/>
  <c r="AI72" i="16" s="1"/>
  <c r="AJ63" i="18" l="1"/>
  <c r="AJ3" i="18"/>
  <c r="AJ52" i="18" s="1"/>
  <c r="AJ73" i="18"/>
  <c r="AJ74" i="18"/>
  <c r="AI63" i="16"/>
  <c r="AI3" i="16"/>
  <c r="AI73" i="16"/>
  <c r="AI74" i="16"/>
  <c r="AJ56" i="18" l="1"/>
  <c r="AJ8" i="18"/>
  <c r="AJ5" i="18"/>
  <c r="AJ53" i="18" s="1"/>
  <c r="AJ75" i="18"/>
  <c r="AJ7" i="18" s="1"/>
  <c r="AI8" i="16"/>
  <c r="AI5" i="16"/>
  <c r="AI75" i="16"/>
  <c r="AJ54" i="18" l="1"/>
  <c r="AJ55" i="18" s="1"/>
  <c r="AJ76" i="18"/>
  <c r="AK69" i="18" s="1"/>
  <c r="AK70" i="18" s="1"/>
  <c r="AJ9" i="18"/>
  <c r="AI76" i="16"/>
  <c r="AJ69" i="16" s="1"/>
  <c r="AJ70" i="16" s="1"/>
  <c r="AI9" i="16"/>
  <c r="AI7" i="16"/>
  <c r="AJ12" i="18" l="1"/>
  <c r="AJ11" i="18"/>
  <c r="AK6" i="18"/>
  <c r="AK71" i="18"/>
  <c r="AK72" i="18" s="1"/>
  <c r="AJ6" i="16"/>
  <c r="AJ71" i="16"/>
  <c r="AJ72" i="16" s="1"/>
  <c r="AK63" i="18" l="1"/>
  <c r="AK3" i="18"/>
  <c r="AK52" i="18" s="1"/>
  <c r="AK73" i="18"/>
  <c r="AK74" i="18"/>
  <c r="AJ63" i="16"/>
  <c r="AJ3" i="16"/>
  <c r="AJ73" i="16"/>
  <c r="AJ74" i="16"/>
  <c r="AK56" i="18" l="1"/>
  <c r="AK8" i="18"/>
  <c r="AK5" i="18"/>
  <c r="AK53" i="18" s="1"/>
  <c r="AK75" i="18"/>
  <c r="AJ8" i="16"/>
  <c r="AJ5" i="16"/>
  <c r="AJ75" i="16"/>
  <c r="AK54" i="18" l="1"/>
  <c r="AK55" i="18" s="1"/>
  <c r="AK76" i="18"/>
  <c r="AL69" i="18" s="1"/>
  <c r="AL70" i="18" s="1"/>
  <c r="AK9" i="18"/>
  <c r="AK7" i="18"/>
  <c r="AJ76" i="16"/>
  <c r="AK69" i="16" s="1"/>
  <c r="AK70" i="16" s="1"/>
  <c r="AJ9" i="16"/>
  <c r="AJ7" i="16"/>
  <c r="AK11" i="18" l="1"/>
  <c r="AK12" i="18"/>
  <c r="AL6" i="18"/>
  <c r="AL71" i="18"/>
  <c r="AL72" i="18" s="1"/>
  <c r="AK6" i="16"/>
  <c r="AK71" i="16"/>
  <c r="AK72" i="16" s="1"/>
  <c r="AL63" i="18" l="1"/>
  <c r="AL3" i="18"/>
  <c r="AL52" i="18" s="1"/>
  <c r="AL73" i="18"/>
  <c r="AL74" i="18"/>
  <c r="AK63" i="16"/>
  <c r="AK3" i="16"/>
  <c r="AK74" i="16"/>
  <c r="AK73" i="16"/>
  <c r="AL56" i="18" l="1"/>
  <c r="AL8" i="18"/>
  <c r="AL5" i="18"/>
  <c r="AL53" i="18" s="1"/>
  <c r="AL75" i="18"/>
  <c r="AL7" i="18" s="1"/>
  <c r="AK8" i="16"/>
  <c r="AK5" i="16"/>
  <c r="AK75" i="16"/>
  <c r="AK7" i="16" s="1"/>
  <c r="AL54" i="18" l="1"/>
  <c r="AL55" i="18" s="1"/>
  <c r="AL76" i="18"/>
  <c r="AM69" i="18" s="1"/>
  <c r="AM70" i="18" s="1"/>
  <c r="AL9" i="18"/>
  <c r="AK76" i="16"/>
  <c r="AL69" i="16" s="1"/>
  <c r="AL70" i="16" s="1"/>
  <c r="AK9" i="16"/>
  <c r="AL11" i="18" l="1"/>
  <c r="AL12" i="18"/>
  <c r="AM6" i="18"/>
  <c r="AM71" i="18"/>
  <c r="AM72" i="18" s="1"/>
  <c r="AL6" i="16"/>
  <c r="AL71" i="16"/>
  <c r="AL72" i="16" s="1"/>
  <c r="AM63" i="18" l="1"/>
  <c r="AM3" i="18"/>
  <c r="AM52" i="18" s="1"/>
  <c r="AM73" i="18"/>
  <c r="AM74" i="18"/>
  <c r="AL63" i="16"/>
  <c r="AL3" i="16"/>
  <c r="AL74" i="16"/>
  <c r="AL73" i="16"/>
  <c r="AM56" i="18" l="1"/>
  <c r="AM8" i="18"/>
  <c r="AM5" i="18"/>
  <c r="AM53" i="18" s="1"/>
  <c r="AM75" i="18"/>
  <c r="AL5" i="16"/>
  <c r="AL75" i="16"/>
  <c r="AL7" i="16" s="1"/>
  <c r="AL8" i="16"/>
  <c r="AM54" i="18" l="1"/>
  <c r="AM55" i="18" s="1"/>
  <c r="AM12" i="18" s="1"/>
  <c r="AM76" i="18"/>
  <c r="AN69" i="18" s="1"/>
  <c r="AN70" i="18" s="1"/>
  <c r="AM9" i="18"/>
  <c r="AM7" i="18"/>
  <c r="AL76" i="16"/>
  <c r="AM69" i="16" s="1"/>
  <c r="AM70" i="16" s="1"/>
  <c r="AL9" i="16"/>
  <c r="AM11" i="18" l="1"/>
  <c r="AN6" i="18"/>
  <c r="AN71" i="18"/>
  <c r="AN72" i="18" s="1"/>
  <c r="AM6" i="16"/>
  <c r="AM71" i="16"/>
  <c r="AM72" i="16" s="1"/>
  <c r="AN63" i="18" l="1"/>
  <c r="AN3" i="18"/>
  <c r="AN52" i="18" s="1"/>
  <c r="AN73" i="18"/>
  <c r="AN74" i="18"/>
  <c r="AM63" i="16"/>
  <c r="AM3" i="16"/>
  <c r="AM73" i="16"/>
  <c r="AM74" i="16"/>
  <c r="AN56" i="18" l="1"/>
  <c r="AN8" i="18"/>
  <c r="AN5" i="18"/>
  <c r="AN53" i="18" s="1"/>
  <c r="AN75" i="18"/>
  <c r="AM8" i="16"/>
  <c r="AM5" i="16"/>
  <c r="AM75" i="16"/>
  <c r="AN54" i="18" l="1"/>
  <c r="AN55" i="18" s="1"/>
  <c r="AN12" i="18" s="1"/>
  <c r="AN76" i="18"/>
  <c r="AO69" i="18" s="1"/>
  <c r="AO70" i="18" s="1"/>
  <c r="AN9" i="18"/>
  <c r="AN7" i="18"/>
  <c r="AM76" i="16"/>
  <c r="AN69" i="16" s="1"/>
  <c r="AN70" i="16" s="1"/>
  <c r="AM9" i="16"/>
  <c r="AM7" i="16"/>
  <c r="AN11" i="18" l="1"/>
  <c r="AO6" i="18"/>
  <c r="AO71" i="18"/>
  <c r="AO72" i="18" s="1"/>
  <c r="AN6" i="16"/>
  <c r="AN71" i="16"/>
  <c r="AN72" i="16" s="1"/>
  <c r="AO63" i="18" l="1"/>
  <c r="AO3" i="18"/>
  <c r="AO52" i="18" s="1"/>
  <c r="AO73" i="18"/>
  <c r="AO74" i="18"/>
  <c r="AN63" i="16"/>
  <c r="AN3" i="16"/>
  <c r="AN73" i="16"/>
  <c r="AN74" i="16"/>
  <c r="AO56" i="18" l="1"/>
  <c r="AO8" i="18"/>
  <c r="AO5" i="18"/>
  <c r="AO53" i="18" s="1"/>
  <c r="AO75" i="18"/>
  <c r="AO7" i="18" s="1"/>
  <c r="AN8" i="16"/>
  <c r="AN5" i="16"/>
  <c r="AN75" i="16"/>
  <c r="AO54" i="18" l="1"/>
  <c r="AO55" i="18" s="1"/>
  <c r="AO76" i="18"/>
  <c r="AP69" i="18" s="1"/>
  <c r="AP70" i="18" s="1"/>
  <c r="AO9" i="18"/>
  <c r="AN76" i="16"/>
  <c r="AO69" i="16" s="1"/>
  <c r="AO70" i="16" s="1"/>
  <c r="AN9" i="16"/>
  <c r="AN7" i="16"/>
  <c r="AO11" i="18" l="1"/>
  <c r="AO12" i="18"/>
  <c r="AP6" i="18"/>
  <c r="AP71" i="18"/>
  <c r="AP72" i="18" s="1"/>
  <c r="AO6" i="16"/>
  <c r="AO71" i="16"/>
  <c r="AO72" i="16" s="1"/>
  <c r="AP63" i="18" l="1"/>
  <c r="AP3" i="18"/>
  <c r="AP52" i="18" s="1"/>
  <c r="AP73" i="18"/>
  <c r="AP74" i="18"/>
  <c r="AO63" i="16"/>
  <c r="AO3" i="16"/>
  <c r="AO73" i="16"/>
  <c r="AO74" i="16"/>
  <c r="AP56" i="18" l="1"/>
  <c r="AP8" i="18"/>
  <c r="AP5" i="18"/>
  <c r="AP53" i="18" s="1"/>
  <c r="AP75" i="18"/>
  <c r="AP7" i="18" s="1"/>
  <c r="AO8" i="16"/>
  <c r="AO5" i="16"/>
  <c r="AO75" i="16"/>
  <c r="AP54" i="18" l="1"/>
  <c r="AP55" i="18" s="1"/>
  <c r="AP76" i="18"/>
  <c r="AQ69" i="18" s="1"/>
  <c r="AQ70" i="18" s="1"/>
  <c r="AP9" i="18"/>
  <c r="AO76" i="16"/>
  <c r="AP69" i="16" s="1"/>
  <c r="AP70" i="16" s="1"/>
  <c r="AO9" i="16"/>
  <c r="AO7" i="16"/>
  <c r="AP11" i="18" l="1"/>
  <c r="AP12" i="18"/>
  <c r="AQ6" i="18"/>
  <c r="AQ71" i="18"/>
  <c r="AQ72" i="18" s="1"/>
  <c r="AP6" i="16"/>
  <c r="AP71" i="16"/>
  <c r="AP72" i="16" s="1"/>
  <c r="AQ63" i="18" l="1"/>
  <c r="AQ3" i="18"/>
  <c r="AQ52" i="18" s="1"/>
  <c r="AQ73" i="18"/>
  <c r="AQ74" i="18"/>
  <c r="AP63" i="16"/>
  <c r="AP3" i="16"/>
  <c r="AP73" i="16"/>
  <c r="AP74" i="16"/>
  <c r="AQ56" i="18" l="1"/>
  <c r="AQ8" i="18"/>
  <c r="AQ5" i="18"/>
  <c r="AQ53" i="18" s="1"/>
  <c r="AQ75" i="18"/>
  <c r="AQ7" i="18" s="1"/>
  <c r="AP8" i="16"/>
  <c r="AP5" i="16"/>
  <c r="AP75" i="16"/>
  <c r="AQ54" i="18" l="1"/>
  <c r="AQ55" i="18" s="1"/>
  <c r="AQ12" i="18" s="1"/>
  <c r="AQ76" i="18"/>
  <c r="AR69" i="18" s="1"/>
  <c r="AR70" i="18" s="1"/>
  <c r="AQ9" i="18"/>
  <c r="AP76" i="16"/>
  <c r="AQ69" i="16" s="1"/>
  <c r="AQ70" i="16" s="1"/>
  <c r="AP9" i="16"/>
  <c r="AP7" i="16"/>
  <c r="AQ11" i="18" l="1"/>
  <c r="AR6" i="18"/>
  <c r="AR71" i="18"/>
  <c r="AR72" i="18" s="1"/>
  <c r="AQ6" i="16"/>
  <c r="AQ71" i="16"/>
  <c r="AQ72" i="16" s="1"/>
  <c r="AR63" i="18" l="1"/>
  <c r="AR3" i="18"/>
  <c r="AR52" i="18" s="1"/>
  <c r="AR73" i="18"/>
  <c r="AR74" i="18"/>
  <c r="AQ63" i="16"/>
  <c r="AQ3" i="16"/>
  <c r="AQ74" i="16"/>
  <c r="AQ73" i="16"/>
  <c r="AR56" i="18" l="1"/>
  <c r="AR8" i="18"/>
  <c r="AR5" i="18"/>
  <c r="AR53" i="18" s="1"/>
  <c r="AR75" i="18"/>
  <c r="AQ5" i="16"/>
  <c r="AQ75" i="16"/>
  <c r="AQ7" i="16" s="1"/>
  <c r="AQ8" i="16"/>
  <c r="AR54" i="18" l="1"/>
  <c r="AR55" i="18" s="1"/>
  <c r="AR12" i="18" s="1"/>
  <c r="AR76" i="18"/>
  <c r="AS69" i="18" s="1"/>
  <c r="AS70" i="18" s="1"/>
  <c r="AR9" i="18"/>
  <c r="AR7" i="18"/>
  <c r="AQ76" i="16"/>
  <c r="AR69" i="16" s="1"/>
  <c r="AR70" i="16" s="1"/>
  <c r="AQ9" i="16"/>
  <c r="AR11" i="18" l="1"/>
  <c r="AS6" i="18"/>
  <c r="AS71" i="18"/>
  <c r="AS72" i="18" s="1"/>
  <c r="AR6" i="16"/>
  <c r="AR71" i="16"/>
  <c r="AR72" i="16" s="1"/>
  <c r="AS63" i="18" l="1"/>
  <c r="AS3" i="18"/>
  <c r="AS52" i="18" s="1"/>
  <c r="AS73" i="18"/>
  <c r="AS74" i="18"/>
  <c r="AR63" i="16"/>
  <c r="AR3" i="16"/>
  <c r="AR73" i="16"/>
  <c r="AR74" i="16"/>
  <c r="AS56" i="18" l="1"/>
  <c r="AS8" i="18"/>
  <c r="AS5" i="18"/>
  <c r="AS53" i="18" s="1"/>
  <c r="AS75" i="18"/>
  <c r="AS7" i="18" s="1"/>
  <c r="AR8" i="16"/>
  <c r="AR5" i="16"/>
  <c r="AR75" i="16"/>
  <c r="AS54" i="18" l="1"/>
  <c r="AS55" i="18" s="1"/>
  <c r="AS76" i="18"/>
  <c r="AT69" i="18" s="1"/>
  <c r="AT70" i="18" s="1"/>
  <c r="AS9" i="18"/>
  <c r="AR76" i="16"/>
  <c r="AS69" i="16" s="1"/>
  <c r="AS70" i="16" s="1"/>
  <c r="AR9" i="16"/>
  <c r="AR7" i="16"/>
  <c r="AS11" i="18" l="1"/>
  <c r="AS12" i="18"/>
  <c r="AT6" i="18"/>
  <c r="AT71" i="18"/>
  <c r="AT72" i="18" s="1"/>
  <c r="AS6" i="16"/>
  <c r="AS71" i="16"/>
  <c r="AS72" i="16" s="1"/>
  <c r="AT63" i="18" l="1"/>
  <c r="AT3" i="18"/>
  <c r="AT52" i="18" s="1"/>
  <c r="AT73" i="18"/>
  <c r="AT74" i="18"/>
  <c r="AS63" i="16"/>
  <c r="AS3" i="16"/>
  <c r="AS74" i="16"/>
  <c r="AS73" i="16"/>
  <c r="AT56" i="18" l="1"/>
  <c r="AT8" i="18"/>
  <c r="AT5" i="18"/>
  <c r="AT53" i="18" s="1"/>
  <c r="AT75" i="18"/>
  <c r="AT7" i="18" s="1"/>
  <c r="AS8" i="16"/>
  <c r="AS5" i="16"/>
  <c r="AS75" i="16"/>
  <c r="AT54" i="18" l="1"/>
  <c r="AT55" i="18" s="1"/>
  <c r="AT76" i="18"/>
  <c r="AU69" i="18" s="1"/>
  <c r="AU70" i="18" s="1"/>
  <c r="AT9" i="18"/>
  <c r="AS76" i="16"/>
  <c r="AT69" i="16" s="1"/>
  <c r="AT70" i="16" s="1"/>
  <c r="AS9" i="16"/>
  <c r="AS7" i="16"/>
  <c r="AT11" i="18" l="1"/>
  <c r="AT12" i="18"/>
  <c r="AU6" i="18"/>
  <c r="AU71" i="18"/>
  <c r="AU72" i="18" s="1"/>
  <c r="AT6" i="16"/>
  <c r="AT71" i="16"/>
  <c r="AT72" i="16" s="1"/>
  <c r="AU63" i="18" l="1"/>
  <c r="AU3" i="18"/>
  <c r="AU52" i="18" s="1"/>
  <c r="AU73" i="18"/>
  <c r="AU74" i="18"/>
  <c r="AT63" i="16"/>
  <c r="AT3" i="16"/>
  <c r="AT73" i="16"/>
  <c r="AT74" i="16"/>
  <c r="AU56" i="18" l="1"/>
  <c r="AU8" i="18"/>
  <c r="AU5" i="18"/>
  <c r="AU53" i="18" s="1"/>
  <c r="AU75" i="18"/>
  <c r="AT8" i="16"/>
  <c r="AT5" i="16"/>
  <c r="AT75" i="16"/>
  <c r="AU54" i="18" l="1"/>
  <c r="AU55" i="18" s="1"/>
  <c r="AU12" i="18" s="1"/>
  <c r="AU76" i="18"/>
  <c r="AV69" i="18" s="1"/>
  <c r="AV70" i="18" s="1"/>
  <c r="AU9" i="18"/>
  <c r="AU7" i="18"/>
  <c r="AT76" i="16"/>
  <c r="AU69" i="16" s="1"/>
  <c r="AU70" i="16" s="1"/>
  <c r="AT9" i="16"/>
  <c r="AT7" i="16"/>
  <c r="AU11" i="18" l="1"/>
  <c r="AV6" i="18"/>
  <c r="AV71" i="18"/>
  <c r="AV72" i="18" s="1"/>
  <c r="AU6" i="16"/>
  <c r="AU71" i="16"/>
  <c r="AU72" i="16" s="1"/>
  <c r="AV63" i="18" l="1"/>
  <c r="AV3" i="18"/>
  <c r="AV52" i="18" s="1"/>
  <c r="AV73" i="18"/>
  <c r="AV74" i="18"/>
  <c r="AU63" i="16"/>
  <c r="AU3" i="16"/>
  <c r="AU74" i="16"/>
  <c r="AU73" i="16"/>
  <c r="AV56" i="18" l="1"/>
  <c r="AV8" i="18"/>
  <c r="AV5" i="18"/>
  <c r="AV53" i="18" s="1"/>
  <c r="AV75" i="18"/>
  <c r="AV7" i="18" s="1"/>
  <c r="AU5" i="16"/>
  <c r="AU75" i="16"/>
  <c r="AU7" i="16" s="1"/>
  <c r="AU8" i="16"/>
  <c r="AV54" i="18" l="1"/>
  <c r="AV55" i="18" s="1"/>
  <c r="AV11" i="18" s="1"/>
  <c r="AV76" i="18"/>
  <c r="AW69" i="18" s="1"/>
  <c r="AW70" i="18" s="1"/>
  <c r="AV9" i="18"/>
  <c r="AU76" i="16"/>
  <c r="AV69" i="16" s="1"/>
  <c r="AV70" i="16" s="1"/>
  <c r="AU9" i="16"/>
  <c r="AV12" i="18" l="1"/>
  <c r="AW6" i="18"/>
  <c r="AW71" i="18"/>
  <c r="AW72" i="18" s="1"/>
  <c r="AV6" i="16"/>
  <c r="AV71" i="16"/>
  <c r="AV72" i="16" s="1"/>
  <c r="AW63" i="18" l="1"/>
  <c r="AW3" i="18"/>
  <c r="AW52" i="18" s="1"/>
  <c r="AW73" i="18"/>
  <c r="AW74" i="18"/>
  <c r="AV63" i="16"/>
  <c r="AV3" i="16"/>
  <c r="AV74" i="16"/>
  <c r="AV73" i="16"/>
  <c r="AW56" i="18" l="1"/>
  <c r="AW8" i="18"/>
  <c r="AW5" i="18"/>
  <c r="AW53" i="18" s="1"/>
  <c r="AW75" i="18"/>
  <c r="AV5" i="16"/>
  <c r="AV75" i="16"/>
  <c r="AV7" i="16" s="1"/>
  <c r="AV8" i="16"/>
  <c r="AW54" i="18" l="1"/>
  <c r="AW55" i="18" s="1"/>
  <c r="AW76" i="18"/>
  <c r="AX69" i="18" s="1"/>
  <c r="AX70" i="18" s="1"/>
  <c r="AW9" i="18"/>
  <c r="AW7" i="18"/>
  <c r="AV76" i="16"/>
  <c r="AW69" i="16" s="1"/>
  <c r="AW70" i="16" s="1"/>
  <c r="AV9" i="16"/>
  <c r="AW12" i="18" l="1"/>
  <c r="AW11" i="18"/>
  <c r="AX6" i="18"/>
  <c r="AX71" i="18"/>
  <c r="AX72" i="18" s="1"/>
  <c r="AW6" i="16"/>
  <c r="AW71" i="16"/>
  <c r="AW72" i="16" s="1"/>
  <c r="AX63" i="18" l="1"/>
  <c r="AX3" i="18"/>
  <c r="AX52" i="18" s="1"/>
  <c r="AX73" i="18"/>
  <c r="AX74" i="18"/>
  <c r="AW63" i="16"/>
  <c r="AW3" i="16"/>
  <c r="AW73" i="16"/>
  <c r="AW74" i="16"/>
  <c r="AX56" i="18" l="1"/>
  <c r="AX8" i="18"/>
  <c r="AX5" i="18"/>
  <c r="AX53" i="18" s="1"/>
  <c r="AX75" i="18"/>
  <c r="AW8" i="16"/>
  <c r="AW5" i="16"/>
  <c r="AW75" i="16"/>
  <c r="AX54" i="18" l="1"/>
  <c r="AX55" i="18" s="1"/>
  <c r="AX12" i="18" s="1"/>
  <c r="AX76" i="18"/>
  <c r="AY69" i="18" s="1"/>
  <c r="AY70" i="18" s="1"/>
  <c r="AX9" i="18"/>
  <c r="AX7" i="18"/>
  <c r="AW76" i="16"/>
  <c r="AX69" i="16" s="1"/>
  <c r="AX70" i="16" s="1"/>
  <c r="AW9" i="16"/>
  <c r="AW7" i="16"/>
  <c r="AX11" i="18" l="1"/>
  <c r="AY6" i="18"/>
  <c r="AY71" i="18"/>
  <c r="AY72" i="18" s="1"/>
  <c r="AX6" i="16"/>
  <c r="AX71" i="16"/>
  <c r="AX72" i="16" s="1"/>
  <c r="AY63" i="18" l="1"/>
  <c r="AY3" i="18"/>
  <c r="AY52" i="18" s="1"/>
  <c r="AY73" i="18"/>
  <c r="AY74" i="18"/>
  <c r="AX63" i="16"/>
  <c r="AX3" i="16"/>
  <c r="AX74" i="16"/>
  <c r="AX73" i="16"/>
  <c r="AY56" i="18" l="1"/>
  <c r="AY8" i="18"/>
  <c r="AY5" i="18"/>
  <c r="AY53" i="18" s="1"/>
  <c r="AY75" i="18"/>
  <c r="AX5" i="16"/>
  <c r="AX75" i="16"/>
  <c r="AX7" i="16" s="1"/>
  <c r="AX8" i="16"/>
  <c r="AY54" i="18" l="1"/>
  <c r="AY55" i="18" s="1"/>
  <c r="AY76" i="18"/>
  <c r="AZ69" i="18" s="1"/>
  <c r="AZ70" i="18" s="1"/>
  <c r="AY9" i="18"/>
  <c r="AY7" i="18"/>
  <c r="AX76" i="16"/>
  <c r="AY69" i="16" s="1"/>
  <c r="AY70" i="16" s="1"/>
  <c r="AX9" i="16"/>
  <c r="AY12" i="18" l="1"/>
  <c r="AY11" i="18"/>
  <c r="AZ6" i="18"/>
  <c r="AZ71" i="18"/>
  <c r="AZ72" i="18" s="1"/>
  <c r="AY6" i="16"/>
  <c r="AY71" i="16"/>
  <c r="AY72" i="16" s="1"/>
  <c r="AZ63" i="18" l="1"/>
  <c r="AZ3" i="18"/>
  <c r="AZ52" i="18" s="1"/>
  <c r="AZ73" i="18"/>
  <c r="AZ74" i="18"/>
  <c r="AY63" i="16"/>
  <c r="AY3" i="16"/>
  <c r="AY73" i="16"/>
  <c r="AY74" i="16"/>
  <c r="AZ56" i="18" l="1"/>
  <c r="AZ8" i="18"/>
  <c r="AZ5" i="18"/>
  <c r="AZ53" i="18" s="1"/>
  <c r="AZ75" i="18"/>
  <c r="AZ7" i="18" s="1"/>
  <c r="AY5" i="16"/>
  <c r="AY75" i="16"/>
  <c r="AY8" i="16"/>
  <c r="AZ54" i="18" l="1"/>
  <c r="AZ55" i="18" s="1"/>
  <c r="AZ76" i="18"/>
  <c r="BA69" i="18" s="1"/>
  <c r="BA70" i="18" s="1"/>
  <c r="AZ9" i="18"/>
  <c r="AY76" i="16"/>
  <c r="AZ69" i="16" s="1"/>
  <c r="AZ70" i="16" s="1"/>
  <c r="AY9" i="16"/>
  <c r="AY7" i="16"/>
  <c r="AZ12" i="18" l="1"/>
  <c r="AZ11" i="18"/>
  <c r="BA6" i="18"/>
  <c r="BA71" i="18"/>
  <c r="BA72" i="18" s="1"/>
  <c r="AZ6" i="16"/>
  <c r="AZ71" i="16"/>
  <c r="AZ72" i="16" s="1"/>
  <c r="BA63" i="18" l="1"/>
  <c r="BA3" i="18"/>
  <c r="BA52" i="18" s="1"/>
  <c r="BA73" i="18"/>
  <c r="BA74" i="18"/>
  <c r="AZ63" i="16"/>
  <c r="AZ3" i="16"/>
  <c r="AZ73" i="16"/>
  <c r="AZ74" i="16"/>
  <c r="BA56" i="18" l="1"/>
  <c r="BA8" i="18"/>
  <c r="BA5" i="18"/>
  <c r="BA53" i="18" s="1"/>
  <c r="BA75" i="18"/>
  <c r="BA7" i="18" s="1"/>
  <c r="AZ8" i="16"/>
  <c r="AZ5" i="16"/>
  <c r="AZ75" i="16"/>
  <c r="BA54" i="18" l="1"/>
  <c r="BA55" i="18" s="1"/>
  <c r="BA76" i="18"/>
  <c r="BB69" i="18" s="1"/>
  <c r="BB70" i="18" s="1"/>
  <c r="BA9" i="18"/>
  <c r="AZ76" i="16"/>
  <c r="BA69" i="16" s="1"/>
  <c r="BA70" i="16" s="1"/>
  <c r="AZ9" i="16"/>
  <c r="AZ7" i="16"/>
  <c r="BA12" i="18" l="1"/>
  <c r="BA11" i="18"/>
  <c r="BB6" i="18"/>
  <c r="BB71" i="18"/>
  <c r="BB72" i="18" s="1"/>
  <c r="BA6" i="16"/>
  <c r="BA71" i="16"/>
  <c r="BA72" i="16" s="1"/>
  <c r="BB63" i="18" l="1"/>
  <c r="BB3" i="18"/>
  <c r="BB52" i="18" s="1"/>
  <c r="BB73" i="18"/>
  <c r="BB74" i="18"/>
  <c r="BA63" i="16"/>
  <c r="BA3" i="16"/>
  <c r="BA74" i="16"/>
  <c r="BA73" i="16"/>
  <c r="BB56" i="18" l="1"/>
  <c r="BB8" i="18"/>
  <c r="BB5" i="18"/>
  <c r="BB53" i="18" s="1"/>
  <c r="BB75" i="18"/>
  <c r="BA5" i="16"/>
  <c r="BA75" i="16"/>
  <c r="BA7" i="16" s="1"/>
  <c r="BA8" i="16"/>
  <c r="BB54" i="18" l="1"/>
  <c r="BB55" i="18" s="1"/>
  <c r="BB76" i="18"/>
  <c r="BC69" i="18" s="1"/>
  <c r="BC70" i="18" s="1"/>
  <c r="BB9" i="18"/>
  <c r="BB7" i="18"/>
  <c r="BA76" i="16"/>
  <c r="BB69" i="16" s="1"/>
  <c r="BB70" i="16" s="1"/>
  <c r="BA9" i="16"/>
  <c r="BB11" i="18" l="1"/>
  <c r="BB12" i="18"/>
  <c r="BC6" i="18"/>
  <c r="BC71" i="18"/>
  <c r="BC72" i="18" s="1"/>
  <c r="BB6" i="16"/>
  <c r="BB71" i="16"/>
  <c r="BB72" i="16" s="1"/>
  <c r="BC63" i="18" l="1"/>
  <c r="BC3" i="18"/>
  <c r="BC52" i="18" s="1"/>
  <c r="BC74" i="18"/>
  <c r="BC73" i="18"/>
  <c r="BB63" i="16"/>
  <c r="BB3" i="16"/>
  <c r="BB73" i="16"/>
  <c r="BB74" i="16"/>
  <c r="BC56" i="18" l="1"/>
  <c r="BC5" i="18"/>
  <c r="BC53" i="18" s="1"/>
  <c r="BC75" i="18"/>
  <c r="BC7" i="18" s="1"/>
  <c r="BC8" i="18"/>
  <c r="BB8" i="16"/>
  <c r="BB5" i="16"/>
  <c r="BB75" i="16"/>
  <c r="BC54" i="18" l="1"/>
  <c r="BC55" i="18" s="1"/>
  <c r="BC12" i="18" s="1"/>
  <c r="BC76" i="18"/>
  <c r="BD69" i="18" s="1"/>
  <c r="BD70" i="18" s="1"/>
  <c r="BC9" i="18"/>
  <c r="BB76" i="16"/>
  <c r="BC69" i="16" s="1"/>
  <c r="BC70" i="16" s="1"/>
  <c r="BB9" i="16"/>
  <c r="BB7" i="16"/>
  <c r="BC11" i="18" l="1"/>
  <c r="BD6" i="18"/>
  <c r="BD71" i="18"/>
  <c r="BD72" i="18" s="1"/>
  <c r="BC6" i="16"/>
  <c r="BC71" i="16"/>
  <c r="BC72" i="16" s="1"/>
  <c r="BD63" i="18" l="1"/>
  <c r="BD3" i="18"/>
  <c r="BD52" i="18" s="1"/>
  <c r="BD73" i="18"/>
  <c r="BD74" i="18"/>
  <c r="BC63" i="16"/>
  <c r="BC3" i="16"/>
  <c r="BC74" i="16"/>
  <c r="BC73" i="16"/>
  <c r="BD56" i="18" l="1"/>
  <c r="BD8" i="18"/>
  <c r="BD5" i="18"/>
  <c r="BD53" i="18" s="1"/>
  <c r="BD75" i="18"/>
  <c r="BC5" i="16"/>
  <c r="BC75" i="16"/>
  <c r="BC7" i="16" s="1"/>
  <c r="BC8" i="16"/>
  <c r="BD54" i="18" l="1"/>
  <c r="BD55" i="18" s="1"/>
  <c r="BD76" i="18"/>
  <c r="BE69" i="18" s="1"/>
  <c r="BE70" i="18" s="1"/>
  <c r="BD9" i="18"/>
  <c r="BD7" i="18"/>
  <c r="BC76" i="16"/>
  <c r="BD69" i="16" s="1"/>
  <c r="BD70" i="16" s="1"/>
  <c r="BC9" i="16"/>
  <c r="BD12" i="18" l="1"/>
  <c r="BD11" i="18"/>
  <c r="BE6" i="18"/>
  <c r="BE71" i="18"/>
  <c r="BE72" i="18" s="1"/>
  <c r="BD6" i="16"/>
  <c r="BD71" i="16"/>
  <c r="BD72" i="16" s="1"/>
  <c r="BE63" i="18" l="1"/>
  <c r="BE3" i="18"/>
  <c r="BE52" i="18" s="1"/>
  <c r="BE73" i="18"/>
  <c r="BE74" i="18"/>
  <c r="BD63" i="16"/>
  <c r="BD3" i="16"/>
  <c r="BD73" i="16"/>
  <c r="BD74" i="16"/>
  <c r="BE56" i="18" l="1"/>
  <c r="BE8" i="18"/>
  <c r="BE5" i="18"/>
  <c r="BE53" i="18" s="1"/>
  <c r="BE75" i="18"/>
  <c r="BD8" i="16"/>
  <c r="BD5" i="16"/>
  <c r="BD75" i="16"/>
  <c r="BE54" i="18" l="1"/>
  <c r="BE55" i="18" s="1"/>
  <c r="BE76" i="18"/>
  <c r="BF69" i="18" s="1"/>
  <c r="BF70" i="18" s="1"/>
  <c r="BE9" i="18"/>
  <c r="BE7" i="18"/>
  <c r="BD76" i="16"/>
  <c r="BE69" i="16" s="1"/>
  <c r="BE70" i="16" s="1"/>
  <c r="BD9" i="16"/>
  <c r="BD7" i="16"/>
  <c r="BE12" i="18" l="1"/>
  <c r="BE11" i="18"/>
  <c r="BF6" i="18"/>
  <c r="BF71" i="18"/>
  <c r="BF72" i="18" s="1"/>
  <c r="BE6" i="16"/>
  <c r="BE71" i="16"/>
  <c r="BE72" i="16" s="1"/>
  <c r="BF63" i="18" l="1"/>
  <c r="BF3" i="18"/>
  <c r="BF52" i="18" s="1"/>
  <c r="BF74" i="18"/>
  <c r="BF73" i="18"/>
  <c r="BE63" i="16"/>
  <c r="BE3" i="16"/>
  <c r="BE73" i="16"/>
  <c r="BE74" i="16"/>
  <c r="BF56" i="18" l="1"/>
  <c r="BF8" i="18"/>
  <c r="BF5" i="18"/>
  <c r="BF53" i="18" s="1"/>
  <c r="BF75" i="18"/>
  <c r="BE8" i="16"/>
  <c r="BE5" i="16"/>
  <c r="BE75" i="16"/>
  <c r="BF54" i="18" l="1"/>
  <c r="BF55" i="18" s="1"/>
  <c r="BF76" i="18"/>
  <c r="BG69" i="18" s="1"/>
  <c r="BG70" i="18" s="1"/>
  <c r="BF9" i="18"/>
  <c r="BF7" i="18"/>
  <c r="BE76" i="16"/>
  <c r="BF69" i="16" s="1"/>
  <c r="BF70" i="16" s="1"/>
  <c r="BE9" i="16"/>
  <c r="BE7" i="16"/>
  <c r="BF11" i="18" l="1"/>
  <c r="BF12" i="18"/>
  <c r="BG6" i="18"/>
  <c r="BG71" i="18"/>
  <c r="BG72" i="18" s="1"/>
  <c r="BF6" i="16"/>
  <c r="BF71" i="16"/>
  <c r="BF72" i="16" s="1"/>
  <c r="BG63" i="18" l="1"/>
  <c r="BG3" i="18"/>
  <c r="BG52" i="18" s="1"/>
  <c r="BG73" i="18"/>
  <c r="BG74" i="18"/>
  <c r="BF63" i="16"/>
  <c r="BF3" i="16"/>
  <c r="BF73" i="16"/>
  <c r="BF74" i="16"/>
  <c r="BG56" i="18" l="1"/>
  <c r="BG8" i="18"/>
  <c r="BG5" i="18"/>
  <c r="BG53" i="18" s="1"/>
  <c r="BG75" i="18"/>
  <c r="BG7" i="18" s="1"/>
  <c r="BF8" i="16"/>
  <c r="BF5" i="16"/>
  <c r="BF75" i="16"/>
  <c r="BG54" i="18" l="1"/>
  <c r="BG55" i="18" s="1"/>
  <c r="BG76" i="18"/>
  <c r="BH69" i="18" s="1"/>
  <c r="BH70" i="18" s="1"/>
  <c r="BG9" i="18"/>
  <c r="BF76" i="16"/>
  <c r="BG69" i="16" s="1"/>
  <c r="BG70" i="16" s="1"/>
  <c r="BF9" i="16"/>
  <c r="BF7" i="16"/>
  <c r="BG12" i="18" l="1"/>
  <c r="BG11" i="18"/>
  <c r="BH6" i="18"/>
  <c r="BH71" i="18"/>
  <c r="BH72" i="18" s="1"/>
  <c r="BG6" i="16"/>
  <c r="BG71" i="16"/>
  <c r="BG72" i="16" s="1"/>
  <c r="BH63" i="18" l="1"/>
  <c r="BH3" i="18"/>
  <c r="BH52" i="18" s="1"/>
  <c r="BH74" i="18"/>
  <c r="BH73" i="18"/>
  <c r="BG63" i="16"/>
  <c r="BG3" i="16"/>
  <c r="BG74" i="16"/>
  <c r="BG73" i="16"/>
  <c r="BH56" i="18" l="1"/>
  <c r="BH5" i="18"/>
  <c r="BH53" i="18" s="1"/>
  <c r="BH75" i="18"/>
  <c r="BH7" i="18" s="1"/>
  <c r="BH8" i="18"/>
  <c r="BG5" i="16"/>
  <c r="BG75" i="16"/>
  <c r="BG7" i="16" s="1"/>
  <c r="BG8" i="16"/>
  <c r="BH54" i="18" l="1"/>
  <c r="BH55" i="18" s="1"/>
  <c r="BH11" i="18" s="1"/>
  <c r="BH76" i="18"/>
  <c r="BI69" i="18" s="1"/>
  <c r="BI70" i="18" s="1"/>
  <c r="BH9" i="18"/>
  <c r="BG76" i="16"/>
  <c r="BH69" i="16" s="1"/>
  <c r="BH70" i="16" s="1"/>
  <c r="BG9" i="16"/>
  <c r="BH12" i="18" l="1"/>
  <c r="BI6" i="18"/>
  <c r="BI71" i="18"/>
  <c r="BI72" i="18" s="1"/>
  <c r="BH6" i="16"/>
  <c r="BH71" i="16"/>
  <c r="BH72" i="16" s="1"/>
  <c r="BI63" i="18" l="1"/>
  <c r="BI3" i="18"/>
  <c r="BI52" i="18" s="1"/>
  <c r="BI73" i="18"/>
  <c r="BI74" i="18"/>
  <c r="BH63" i="16"/>
  <c r="BH3" i="16"/>
  <c r="BH73" i="16"/>
  <c r="BH74" i="16"/>
  <c r="BI56" i="18" l="1"/>
  <c r="BI8" i="18"/>
  <c r="BI5" i="18"/>
  <c r="BI53" i="18" s="1"/>
  <c r="BI75" i="18"/>
  <c r="BI7" i="18" s="1"/>
  <c r="BH8" i="16"/>
  <c r="BH5" i="16"/>
  <c r="BH75" i="16"/>
  <c r="BI54" i="18" l="1"/>
  <c r="BI55" i="18" s="1"/>
  <c r="BI76" i="18"/>
  <c r="BJ69" i="18" s="1"/>
  <c r="BJ70" i="18" s="1"/>
  <c r="BI9" i="18"/>
  <c r="BH76" i="16"/>
  <c r="BI69" i="16" s="1"/>
  <c r="BI70" i="16" s="1"/>
  <c r="BH9" i="16"/>
  <c r="BH7" i="16"/>
  <c r="BI12" i="18" l="1"/>
  <c r="BI11" i="18"/>
  <c r="BJ6" i="18"/>
  <c r="BJ71" i="18"/>
  <c r="BJ72" i="18" s="1"/>
  <c r="BI6" i="16"/>
  <c r="BI71" i="16"/>
  <c r="BI72" i="16" s="1"/>
  <c r="BJ63" i="18" l="1"/>
  <c r="BJ3" i="18"/>
  <c r="BJ52" i="18" s="1"/>
  <c r="BJ73" i="18"/>
  <c r="BJ74" i="18"/>
  <c r="BI63" i="16"/>
  <c r="BI3" i="16"/>
  <c r="BI74" i="16"/>
  <c r="BI73" i="16"/>
  <c r="BJ56" i="18" l="1"/>
  <c r="BJ8" i="18"/>
  <c r="BJ5" i="18"/>
  <c r="BJ53" i="18" s="1"/>
  <c r="BJ75" i="18"/>
  <c r="BJ7" i="18" s="1"/>
  <c r="BI5" i="16"/>
  <c r="BI75" i="16"/>
  <c r="BI7" i="16" s="1"/>
  <c r="BI8" i="16"/>
  <c r="BJ54" i="18" l="1"/>
  <c r="BJ55" i="18" s="1"/>
  <c r="BJ76" i="18"/>
  <c r="BK69" i="18" s="1"/>
  <c r="BK70" i="18" s="1"/>
  <c r="BJ9" i="18"/>
  <c r="BI76" i="16"/>
  <c r="BJ69" i="16" s="1"/>
  <c r="BJ70" i="16" s="1"/>
  <c r="BI9" i="16"/>
  <c r="BJ11" i="18" l="1"/>
  <c r="BJ12" i="18"/>
  <c r="BK6" i="18"/>
  <c r="BK71" i="18"/>
  <c r="BK72" i="18" s="1"/>
  <c r="BJ6" i="16"/>
  <c r="BJ71" i="16"/>
  <c r="BJ72" i="16" s="1"/>
  <c r="BK63" i="18" l="1"/>
  <c r="BK3" i="18"/>
  <c r="BK52" i="18" s="1"/>
  <c r="BK73" i="18"/>
  <c r="BK74" i="18"/>
  <c r="BJ63" i="16"/>
  <c r="BJ3" i="16"/>
  <c r="BJ73" i="16"/>
  <c r="BJ74" i="16"/>
  <c r="BK56" i="18" l="1"/>
  <c r="BK8" i="18"/>
  <c r="BK5" i="18"/>
  <c r="BK53" i="18" s="1"/>
  <c r="BK75" i="18"/>
  <c r="BJ5" i="16"/>
  <c r="BJ75" i="16"/>
  <c r="BJ7" i="16" s="1"/>
  <c r="BJ8" i="16"/>
  <c r="BK54" i="18" l="1"/>
  <c r="BK55" i="18" s="1"/>
  <c r="BK76" i="18"/>
  <c r="BL69" i="18" s="1"/>
  <c r="BL70" i="18" s="1"/>
  <c r="BK9" i="18"/>
  <c r="BK7" i="18"/>
  <c r="BJ76" i="16"/>
  <c r="BK69" i="16" s="1"/>
  <c r="BK70" i="16" s="1"/>
  <c r="BJ9" i="16"/>
  <c r="BK12" i="18" l="1"/>
  <c r="BK11" i="18"/>
  <c r="BL6" i="18"/>
  <c r="BL71" i="18"/>
  <c r="BL72" i="18" s="1"/>
  <c r="BK6" i="16"/>
  <c r="BK71" i="16"/>
  <c r="BK72" i="16" s="1"/>
  <c r="BL63" i="18" l="1"/>
  <c r="BL3" i="18"/>
  <c r="BL52" i="18" s="1"/>
  <c r="BL73" i="18"/>
  <c r="BL74" i="18"/>
  <c r="BK63" i="16"/>
  <c r="BK3" i="16"/>
  <c r="BK73" i="16"/>
  <c r="BK74" i="16"/>
  <c r="BL56" i="18" l="1"/>
  <c r="BL5" i="18"/>
  <c r="BL53" i="18" s="1"/>
  <c r="BL75" i="18"/>
  <c r="BL7" i="18" s="1"/>
  <c r="BL8" i="18"/>
  <c r="BK8" i="16"/>
  <c r="BK5" i="16"/>
  <c r="BK75" i="16"/>
  <c r="BK7" i="16" s="1"/>
  <c r="BL54" i="18" l="1"/>
  <c r="BL55" i="18" s="1"/>
  <c r="BL12" i="18" s="1"/>
  <c r="BL76" i="18"/>
  <c r="BM69" i="18" s="1"/>
  <c r="BM70" i="18" s="1"/>
  <c r="BL9" i="18"/>
  <c r="BK76" i="16"/>
  <c r="BL69" i="16" s="1"/>
  <c r="BL70" i="16" s="1"/>
  <c r="BK9" i="16"/>
  <c r="BL11" i="18" l="1"/>
  <c r="BM6" i="18"/>
  <c r="BM71" i="18"/>
  <c r="BM72" i="18" s="1"/>
  <c r="BL6" i="16"/>
  <c r="BL71" i="16"/>
  <c r="BL72" i="16" s="1"/>
  <c r="BM63" i="18" l="1"/>
  <c r="BM3" i="18"/>
  <c r="BM52" i="18" s="1"/>
  <c r="BM73" i="18"/>
  <c r="BM74" i="18"/>
  <c r="BL63" i="16"/>
  <c r="BL3" i="16"/>
  <c r="BL73" i="16"/>
  <c r="BL74" i="16"/>
  <c r="BM56" i="18" l="1"/>
  <c r="BM8" i="18"/>
  <c r="BM5" i="18"/>
  <c r="BM53" i="18" s="1"/>
  <c r="BM75" i="18"/>
  <c r="BM7" i="18" s="1"/>
  <c r="BL8" i="16"/>
  <c r="BL5" i="16"/>
  <c r="BL75" i="16"/>
  <c r="BL7" i="16" s="1"/>
  <c r="BM54" i="18" l="1"/>
  <c r="BM55" i="18" s="1"/>
  <c r="BM76" i="18"/>
  <c r="BN69" i="18" s="1"/>
  <c r="BN70" i="18" s="1"/>
  <c r="BM9" i="18"/>
  <c r="BL76" i="16"/>
  <c r="BM69" i="16" s="1"/>
  <c r="BM70" i="16" s="1"/>
  <c r="BL9" i="16"/>
  <c r="BM12" i="18" l="1"/>
  <c r="BM11" i="18"/>
  <c r="BN6" i="18"/>
  <c r="BN71" i="18"/>
  <c r="BN72" i="18" s="1"/>
  <c r="BM6" i="16"/>
  <c r="BM71" i="16"/>
  <c r="BM72" i="16" s="1"/>
  <c r="BN63" i="18" l="1"/>
  <c r="BN3" i="18"/>
  <c r="BN52" i="18" s="1"/>
  <c r="BN73" i="18"/>
  <c r="BN74" i="18"/>
  <c r="BM63" i="16"/>
  <c r="BM3" i="16"/>
  <c r="BM73" i="16"/>
  <c r="BM74" i="16"/>
  <c r="BN56" i="18" l="1"/>
  <c r="BN5" i="18"/>
  <c r="BN53" i="18" s="1"/>
  <c r="BN75" i="18"/>
  <c r="BN7" i="18" s="1"/>
  <c r="BN8" i="18"/>
  <c r="BM8" i="16"/>
  <c r="BM5" i="16"/>
  <c r="BM75" i="16"/>
  <c r="BN54" i="18" l="1"/>
  <c r="BN55" i="18" s="1"/>
  <c r="BN76" i="18"/>
  <c r="BO69" i="18" s="1"/>
  <c r="BO70" i="18" s="1"/>
  <c r="BN9" i="18"/>
  <c r="BM76" i="16"/>
  <c r="BN69" i="16" s="1"/>
  <c r="BN70" i="16" s="1"/>
  <c r="BM9" i="16"/>
  <c r="BM7" i="16"/>
  <c r="BN12" i="18" l="1"/>
  <c r="BN11" i="18"/>
  <c r="BO6" i="18"/>
  <c r="BO71" i="18"/>
  <c r="BO72" i="18" s="1"/>
  <c r="BN6" i="16"/>
  <c r="BN71" i="16"/>
  <c r="BN72" i="16" s="1"/>
  <c r="BO63" i="18" l="1"/>
  <c r="BO3" i="18"/>
  <c r="BO52" i="18" s="1"/>
  <c r="BO73" i="18"/>
  <c r="BO74" i="18"/>
  <c r="BN63" i="16"/>
  <c r="BN3" i="16"/>
  <c r="BN73" i="16"/>
  <c r="BN74" i="16"/>
  <c r="BO56" i="18" l="1"/>
  <c r="BO8" i="18"/>
  <c r="BO5" i="18"/>
  <c r="BO53" i="18" s="1"/>
  <c r="BO75" i="18"/>
  <c r="BN5" i="16"/>
  <c r="BN75" i="16"/>
  <c r="BN7" i="16" s="1"/>
  <c r="BN8" i="16"/>
  <c r="BO54" i="18" l="1"/>
  <c r="BO55" i="18" s="1"/>
  <c r="BO76" i="18"/>
  <c r="BP69" i="18" s="1"/>
  <c r="BP70" i="18" s="1"/>
  <c r="BO9" i="18"/>
  <c r="BO7" i="18"/>
  <c r="BN76" i="16"/>
  <c r="BO69" i="16" s="1"/>
  <c r="BO70" i="16" s="1"/>
  <c r="BN9" i="16"/>
  <c r="BO11" i="18" l="1"/>
  <c r="BO12" i="18"/>
  <c r="BP6" i="18"/>
  <c r="BP71" i="18"/>
  <c r="BP72" i="18" s="1"/>
  <c r="BO6" i="16"/>
  <c r="BO71" i="16"/>
  <c r="BO72" i="16" s="1"/>
  <c r="BP63" i="18" l="1"/>
  <c r="BP3" i="18"/>
  <c r="BP52" i="18" s="1"/>
  <c r="BP73" i="18"/>
  <c r="BP74" i="18"/>
  <c r="BO63" i="16"/>
  <c r="BO3" i="16"/>
  <c r="BO73" i="16"/>
  <c r="BO74" i="16"/>
  <c r="BP56" i="18" l="1"/>
  <c r="BP8" i="18"/>
  <c r="BP5" i="18"/>
  <c r="BP53" i="18" s="1"/>
  <c r="BP75" i="18"/>
  <c r="BP7" i="18" s="1"/>
  <c r="BO5" i="16"/>
  <c r="BO75" i="16"/>
  <c r="BO7" i="16" s="1"/>
  <c r="BO8" i="16"/>
  <c r="BP54" i="18" l="1"/>
  <c r="BP55" i="18" s="1"/>
  <c r="BP76" i="18"/>
  <c r="BQ69" i="18" s="1"/>
  <c r="BQ70" i="18" s="1"/>
  <c r="BP9" i="18"/>
  <c r="BO76" i="16"/>
  <c r="BP69" i="16" s="1"/>
  <c r="BP70" i="16" s="1"/>
  <c r="BO9" i="16"/>
  <c r="BP12" i="18" l="1"/>
  <c r="BP11" i="18"/>
  <c r="BQ6" i="18"/>
  <c r="BQ71" i="18"/>
  <c r="BQ72" i="18" s="1"/>
  <c r="BP6" i="16"/>
  <c r="BP71" i="16"/>
  <c r="BP72" i="16" s="1"/>
  <c r="BQ63" i="18" l="1"/>
  <c r="BQ3" i="18"/>
  <c r="BQ52" i="18" s="1"/>
  <c r="BQ73" i="18"/>
  <c r="BQ74" i="18"/>
  <c r="BP63" i="16"/>
  <c r="BP3" i="16"/>
  <c r="BP73" i="16"/>
  <c r="BP74" i="16"/>
  <c r="BQ56" i="18" l="1"/>
  <c r="BQ8" i="18"/>
  <c r="BQ5" i="18"/>
  <c r="BQ53" i="18" s="1"/>
  <c r="BQ75" i="18"/>
  <c r="BP8" i="16"/>
  <c r="BP5" i="16"/>
  <c r="BP75" i="16"/>
  <c r="BQ54" i="18" l="1"/>
  <c r="BQ55" i="18" s="1"/>
  <c r="BQ76" i="18"/>
  <c r="BR69" i="18" s="1"/>
  <c r="BR70" i="18" s="1"/>
  <c r="BQ9" i="18"/>
  <c r="BQ7" i="18"/>
  <c r="BP76" i="16"/>
  <c r="BQ69" i="16" s="1"/>
  <c r="BQ70" i="16" s="1"/>
  <c r="BP9" i="16"/>
  <c r="BP7" i="16"/>
  <c r="BQ12" i="18" l="1"/>
  <c r="BQ11" i="18"/>
  <c r="BR6" i="18"/>
  <c r="BR71" i="18"/>
  <c r="BR72" i="18" s="1"/>
  <c r="BQ6" i="16"/>
  <c r="BQ71" i="16"/>
  <c r="BQ72" i="16" s="1"/>
  <c r="BR63" i="18" l="1"/>
  <c r="BR3" i="18"/>
  <c r="BR52" i="18" s="1"/>
  <c r="BR74" i="18"/>
  <c r="BR73" i="18"/>
  <c r="BQ63" i="16"/>
  <c r="BQ3" i="16"/>
  <c r="BQ73" i="16"/>
  <c r="BQ74" i="16"/>
  <c r="BR56" i="18" l="1"/>
  <c r="BR8" i="18"/>
  <c r="BR5" i="18"/>
  <c r="BR53" i="18" s="1"/>
  <c r="BR75" i="18"/>
  <c r="BR7" i="18" s="1"/>
  <c r="BQ8" i="16"/>
  <c r="BQ5" i="16"/>
  <c r="BQ75" i="16"/>
  <c r="BQ7" i="16" s="1"/>
  <c r="BR54" i="18" l="1"/>
  <c r="BR55" i="18" s="1"/>
  <c r="BR76" i="18"/>
  <c r="BS69" i="18" s="1"/>
  <c r="BS70" i="18" s="1"/>
  <c r="BR9" i="18"/>
  <c r="BQ76" i="16"/>
  <c r="BR69" i="16" s="1"/>
  <c r="BR70" i="16" s="1"/>
  <c r="BQ9" i="16"/>
  <c r="BR12" i="18" l="1"/>
  <c r="BR11" i="18"/>
  <c r="BS6" i="18"/>
  <c r="BS71" i="18"/>
  <c r="BS72" i="18" s="1"/>
  <c r="BR6" i="16"/>
  <c r="BR71" i="16"/>
  <c r="BR72" i="16" s="1"/>
  <c r="BS63" i="18" l="1"/>
  <c r="BS3" i="18"/>
  <c r="BS52" i="18" s="1"/>
  <c r="BS73" i="18"/>
  <c r="BS74" i="18"/>
  <c r="BR63" i="16"/>
  <c r="BR3" i="16"/>
  <c r="BR73" i="16"/>
  <c r="BR74" i="16"/>
  <c r="BS56" i="18" l="1"/>
  <c r="BS8" i="18"/>
  <c r="BS5" i="18"/>
  <c r="BS53" i="18" s="1"/>
  <c r="BS75" i="18"/>
  <c r="BR8" i="16"/>
  <c r="BR5" i="16"/>
  <c r="BR75" i="16"/>
  <c r="BR7" i="16" s="1"/>
  <c r="BS54" i="18" l="1"/>
  <c r="BS55" i="18" s="1"/>
  <c r="BS76" i="18"/>
  <c r="BT69" i="18" s="1"/>
  <c r="BT70" i="18" s="1"/>
  <c r="BS9" i="18"/>
  <c r="BS7" i="18"/>
  <c r="BR76" i="16"/>
  <c r="BS69" i="16" s="1"/>
  <c r="BS70" i="16" s="1"/>
  <c r="BR9" i="16"/>
  <c r="BS12" i="18" l="1"/>
  <c r="BS11" i="18"/>
  <c r="BT6" i="18"/>
  <c r="BT71" i="18"/>
  <c r="BT72" i="18" s="1"/>
  <c r="BS6" i="16"/>
  <c r="BS71" i="16"/>
  <c r="BS72" i="16" s="1"/>
  <c r="BT63" i="18" l="1"/>
  <c r="BT3" i="18"/>
  <c r="BT52" i="18" s="1"/>
  <c r="BT73" i="18"/>
  <c r="BT74" i="18"/>
  <c r="BS63" i="16"/>
  <c r="BS3" i="16"/>
  <c r="BS73" i="16"/>
  <c r="BS74" i="16"/>
  <c r="BT56" i="18" l="1"/>
  <c r="BT8" i="18"/>
  <c r="BT5" i="18"/>
  <c r="BT53" i="18" s="1"/>
  <c r="BT75" i="18"/>
  <c r="BT7" i="18" s="1"/>
  <c r="BS8" i="16"/>
  <c r="BS5" i="16"/>
  <c r="BS75" i="16"/>
  <c r="BT54" i="18" l="1"/>
  <c r="BT55" i="18" s="1"/>
  <c r="BT76" i="18"/>
  <c r="BU69" i="18" s="1"/>
  <c r="BU70" i="18" s="1"/>
  <c r="BT9" i="18"/>
  <c r="BS76" i="16"/>
  <c r="BT69" i="16" s="1"/>
  <c r="BT70" i="16" s="1"/>
  <c r="BS9" i="16"/>
  <c r="BS7" i="16"/>
  <c r="BT12" i="18" l="1"/>
  <c r="BT11" i="18"/>
  <c r="BU6" i="18"/>
  <c r="BU71" i="18"/>
  <c r="BU72" i="18" s="1"/>
  <c r="BT6" i="16"/>
  <c r="BT71" i="16"/>
  <c r="BT72" i="16" s="1"/>
  <c r="BU63" i="18" l="1"/>
  <c r="BU3" i="18"/>
  <c r="BU52" i="18" s="1"/>
  <c r="BU73" i="18"/>
  <c r="BU74" i="18"/>
  <c r="BT63" i="16"/>
  <c r="BT3" i="16"/>
  <c r="BT73" i="16"/>
  <c r="BT74" i="16"/>
  <c r="BU56" i="18" l="1"/>
  <c r="BU8" i="18"/>
  <c r="BU5" i="18"/>
  <c r="BU53" i="18" s="1"/>
  <c r="BU75" i="18"/>
  <c r="BU7" i="18" s="1"/>
  <c r="BT5" i="16"/>
  <c r="BT75" i="16"/>
  <c r="BT7" i="16" s="1"/>
  <c r="BT8" i="16"/>
  <c r="BU54" i="18" l="1"/>
  <c r="BU55" i="18" s="1"/>
  <c r="BU76" i="18"/>
  <c r="BV69" i="18" s="1"/>
  <c r="BV70" i="18" s="1"/>
  <c r="BU9" i="18"/>
  <c r="BT76" i="16"/>
  <c r="BU69" i="16" s="1"/>
  <c r="BU70" i="16" s="1"/>
  <c r="BT9" i="16"/>
  <c r="BU12" i="18" l="1"/>
  <c r="BU11" i="18"/>
  <c r="BV6" i="18"/>
  <c r="BV71" i="18"/>
  <c r="BV72" i="18" s="1"/>
  <c r="BU6" i="16"/>
  <c r="BU71" i="16"/>
  <c r="BU72" i="16" s="1"/>
  <c r="BV63" i="18" l="1"/>
  <c r="BV3" i="18"/>
  <c r="BV52" i="18" s="1"/>
  <c r="BV73" i="18"/>
  <c r="BV74" i="18"/>
  <c r="BU63" i="16"/>
  <c r="BU3" i="16"/>
  <c r="BU73" i="16"/>
  <c r="BU74" i="16"/>
  <c r="BV56" i="18" l="1"/>
  <c r="BV8" i="18"/>
  <c r="BV5" i="18"/>
  <c r="BV53" i="18" s="1"/>
  <c r="BV75" i="18"/>
  <c r="BV7" i="18" s="1"/>
  <c r="BU8" i="16"/>
  <c r="BU5" i="16"/>
  <c r="BU75" i="16"/>
  <c r="BV54" i="18" l="1"/>
  <c r="BV55" i="18" s="1"/>
  <c r="BV12" i="18" s="1"/>
  <c r="BV76" i="18"/>
  <c r="BW69" i="18" s="1"/>
  <c r="BW70" i="18" s="1"/>
  <c r="BV9" i="18"/>
  <c r="BU76" i="16"/>
  <c r="BV69" i="16" s="1"/>
  <c r="BV70" i="16" s="1"/>
  <c r="BU9" i="16"/>
  <c r="BU7" i="16"/>
  <c r="BV11" i="18" l="1"/>
  <c r="BW6" i="18"/>
  <c r="BW71" i="18"/>
  <c r="BW72" i="18" s="1"/>
  <c r="BV6" i="16"/>
  <c r="BV71" i="16"/>
  <c r="BV72" i="16" s="1"/>
  <c r="BW63" i="18" l="1"/>
  <c r="BW3" i="18"/>
  <c r="BW52" i="18" s="1"/>
  <c r="BW73" i="18"/>
  <c r="BW74" i="18"/>
  <c r="BV63" i="16"/>
  <c r="BV3" i="16"/>
  <c r="BV73" i="16"/>
  <c r="BV74" i="16"/>
  <c r="BW56" i="18" l="1"/>
  <c r="BW5" i="18"/>
  <c r="BW53" i="18" s="1"/>
  <c r="BW75" i="18"/>
  <c r="BW7" i="18" s="1"/>
  <c r="BW8" i="18"/>
  <c r="BV8" i="16"/>
  <c r="BV5" i="16"/>
  <c r="BV75" i="16"/>
  <c r="BW54" i="18" l="1"/>
  <c r="BW55" i="18" s="1"/>
  <c r="BW11" i="18" s="1"/>
  <c r="BW76" i="18"/>
  <c r="BX69" i="18" s="1"/>
  <c r="BX70" i="18" s="1"/>
  <c r="BW9" i="18"/>
  <c r="BV76" i="16"/>
  <c r="BW69" i="16" s="1"/>
  <c r="BW70" i="16" s="1"/>
  <c r="BV9" i="16"/>
  <c r="BV7" i="16"/>
  <c r="BW12" i="18" l="1"/>
  <c r="BX6" i="18"/>
  <c r="BX71" i="18"/>
  <c r="BX72" i="18" s="1"/>
  <c r="BW6" i="16"/>
  <c r="BW71" i="16"/>
  <c r="BW72" i="16" s="1"/>
  <c r="BX63" i="18" l="1"/>
  <c r="BX3" i="18"/>
  <c r="BX52" i="18" s="1"/>
  <c r="BX73" i="18"/>
  <c r="BX74" i="18"/>
  <c r="BW63" i="16"/>
  <c r="BW3" i="16"/>
  <c r="BW73" i="16"/>
  <c r="BW74" i="16"/>
  <c r="BX56" i="18" l="1"/>
  <c r="BX8" i="18"/>
  <c r="BX5" i="18"/>
  <c r="BX53" i="18" s="1"/>
  <c r="BX75" i="18"/>
  <c r="BW8" i="16"/>
  <c r="BW5" i="16"/>
  <c r="BW75" i="16"/>
  <c r="BX54" i="18" l="1"/>
  <c r="BX55" i="18" s="1"/>
  <c r="BX12" i="18" s="1"/>
  <c r="BX76" i="18"/>
  <c r="BY69" i="18" s="1"/>
  <c r="BY70" i="18" s="1"/>
  <c r="BX9" i="18"/>
  <c r="BX7" i="18"/>
  <c r="BW76" i="16"/>
  <c r="BX69" i="16" s="1"/>
  <c r="BX70" i="16" s="1"/>
  <c r="BW9" i="16"/>
  <c r="BW7" i="16"/>
  <c r="BX11" i="18" l="1"/>
  <c r="BY6" i="18"/>
  <c r="BY71" i="18"/>
  <c r="BY72" i="18" s="1"/>
  <c r="BX6" i="16"/>
  <c r="BX71" i="16"/>
  <c r="BX72" i="16" s="1"/>
  <c r="BY63" i="18" l="1"/>
  <c r="BY3" i="18"/>
  <c r="BY52" i="18" s="1"/>
  <c r="BY73" i="18"/>
  <c r="BY74" i="18"/>
  <c r="BX63" i="16"/>
  <c r="BX3" i="16"/>
  <c r="BX73" i="16"/>
  <c r="BX74" i="16"/>
  <c r="BY56" i="18" l="1"/>
  <c r="BY8" i="18"/>
  <c r="BY5" i="18"/>
  <c r="BY53" i="18" s="1"/>
  <c r="BY75" i="18"/>
  <c r="BY7" i="18" s="1"/>
  <c r="BX5" i="16"/>
  <c r="BX75" i="16"/>
  <c r="BX7" i="16" s="1"/>
  <c r="BX8" i="16"/>
  <c r="BY54" i="18" l="1"/>
  <c r="BY55" i="18" s="1"/>
  <c r="BY76" i="18"/>
  <c r="BZ69" i="18" s="1"/>
  <c r="BZ70" i="18" s="1"/>
  <c r="BY9" i="18"/>
  <c r="BX76" i="16"/>
  <c r="BY69" i="16" s="1"/>
  <c r="BY70" i="16" s="1"/>
  <c r="BX9" i="16"/>
  <c r="BY12" i="18" l="1"/>
  <c r="BY11" i="18"/>
  <c r="BZ6" i="18"/>
  <c r="BZ71" i="18"/>
  <c r="BZ72" i="18" s="1"/>
  <c r="BY6" i="16"/>
  <c r="BY71" i="16"/>
  <c r="BY72" i="16" s="1"/>
  <c r="BZ63" i="18" l="1"/>
  <c r="BZ3" i="18"/>
  <c r="BZ52" i="18" s="1"/>
  <c r="BZ73" i="18"/>
  <c r="BZ74" i="18"/>
  <c r="BY63" i="16"/>
  <c r="BY3" i="16"/>
  <c r="BY73" i="16"/>
  <c r="BY74" i="16"/>
  <c r="BZ56" i="18" l="1"/>
  <c r="BZ8" i="18"/>
  <c r="BZ5" i="18"/>
  <c r="BZ53" i="18" s="1"/>
  <c r="BZ75" i="18"/>
  <c r="BZ7" i="18" s="1"/>
  <c r="BY5" i="16"/>
  <c r="BY75" i="16"/>
  <c r="BY7" i="16" s="1"/>
  <c r="BY8" i="16"/>
  <c r="BZ54" i="18" l="1"/>
  <c r="BZ55" i="18" s="1"/>
  <c r="BZ76" i="18"/>
  <c r="CA69" i="18" s="1"/>
  <c r="CA70" i="18" s="1"/>
  <c r="BZ9" i="18"/>
  <c r="BY76" i="16"/>
  <c r="BZ69" i="16" s="1"/>
  <c r="BZ70" i="16" s="1"/>
  <c r="BY9" i="16"/>
  <c r="BZ11" i="18" l="1"/>
  <c r="BZ12" i="18"/>
  <c r="CA6" i="18"/>
  <c r="CA71" i="18"/>
  <c r="CA72" i="18" s="1"/>
  <c r="BZ6" i="16"/>
  <c r="BZ71" i="16"/>
  <c r="BZ72" i="16" s="1"/>
  <c r="CA63" i="18" l="1"/>
  <c r="CA3" i="18"/>
  <c r="CA52" i="18" s="1"/>
  <c r="CA73" i="18"/>
  <c r="CA74" i="18"/>
  <c r="BZ63" i="16"/>
  <c r="BZ3" i="16"/>
  <c r="BZ73" i="16"/>
  <c r="BZ74" i="16"/>
  <c r="CA56" i="18" l="1"/>
  <c r="CA8" i="18"/>
  <c r="CA5" i="18"/>
  <c r="CA53" i="18" s="1"/>
  <c r="CA75" i="18"/>
  <c r="BZ8" i="16"/>
  <c r="BZ5" i="16"/>
  <c r="BZ75" i="16"/>
  <c r="CA54" i="18" l="1"/>
  <c r="CA55" i="18" s="1"/>
  <c r="CA76" i="18"/>
  <c r="CB69" i="18" s="1"/>
  <c r="CB70" i="18" s="1"/>
  <c r="CA9" i="18"/>
  <c r="CA7" i="18"/>
  <c r="BZ76" i="16"/>
  <c r="CA69" i="16" s="1"/>
  <c r="CA70" i="16" s="1"/>
  <c r="BZ9" i="16"/>
  <c r="BZ7" i="16"/>
  <c r="CA12" i="18" l="1"/>
  <c r="CA11" i="18"/>
  <c r="CB6" i="18"/>
  <c r="CB71" i="18"/>
  <c r="CB72" i="18" s="1"/>
  <c r="CA6" i="16"/>
  <c r="CA71" i="16"/>
  <c r="CA72" i="16" s="1"/>
  <c r="CB63" i="18" l="1"/>
  <c r="CB3" i="18"/>
  <c r="CB52" i="18" s="1"/>
  <c r="CB73" i="18"/>
  <c r="CB74" i="18"/>
  <c r="CA63" i="16"/>
  <c r="CA3" i="16"/>
  <c r="CA73" i="16"/>
  <c r="CA74" i="16"/>
  <c r="CB56" i="18" l="1"/>
  <c r="CB8" i="18"/>
  <c r="CB5" i="18"/>
  <c r="CB53" i="18" s="1"/>
  <c r="CB75" i="18"/>
  <c r="CA8" i="16"/>
  <c r="CA5" i="16"/>
  <c r="CA75" i="16"/>
  <c r="CA7" i="16" s="1"/>
  <c r="CB54" i="18" l="1"/>
  <c r="CB55" i="18" s="1"/>
  <c r="CB76" i="18"/>
  <c r="CC69" i="18" s="1"/>
  <c r="CC70" i="18" s="1"/>
  <c r="CB9" i="18"/>
  <c r="CB7" i="18"/>
  <c r="CA76" i="16"/>
  <c r="CB69" i="16" s="1"/>
  <c r="CB70" i="16" s="1"/>
  <c r="CA9" i="16"/>
  <c r="CB12" i="18" l="1"/>
  <c r="CB11" i="18"/>
  <c r="CC6" i="18"/>
  <c r="CC71" i="18"/>
  <c r="CC72" i="18" s="1"/>
  <c r="CB6" i="16"/>
  <c r="CB71" i="16"/>
  <c r="CB72" i="16" s="1"/>
  <c r="CC63" i="18" l="1"/>
  <c r="CC3" i="18"/>
  <c r="CC52" i="18" s="1"/>
  <c r="CC73" i="18"/>
  <c r="CC74" i="18"/>
  <c r="CB63" i="16"/>
  <c r="CB3" i="16"/>
  <c r="CB73" i="16"/>
  <c r="CB74" i="16"/>
  <c r="CC56" i="18" l="1"/>
  <c r="CC8" i="18"/>
  <c r="CC5" i="18"/>
  <c r="CC53" i="18" s="1"/>
  <c r="CC75" i="18"/>
  <c r="CB8" i="16"/>
  <c r="CB5" i="16"/>
  <c r="CB75" i="16"/>
  <c r="CC54" i="18" l="1"/>
  <c r="CC55" i="18" s="1"/>
  <c r="CC76" i="18"/>
  <c r="CD69" i="18" s="1"/>
  <c r="CD70" i="18" s="1"/>
  <c r="CC9" i="18"/>
  <c r="CC7" i="18"/>
  <c r="CB76" i="16"/>
  <c r="CC69" i="16" s="1"/>
  <c r="CC70" i="16" s="1"/>
  <c r="CB9" i="16"/>
  <c r="CB7" i="16"/>
  <c r="CC12" i="18" l="1"/>
  <c r="CC11" i="18"/>
  <c r="CD6" i="18"/>
  <c r="CD71" i="18"/>
  <c r="CD72" i="18" s="1"/>
  <c r="CC6" i="16"/>
  <c r="CC71" i="16"/>
  <c r="CC72" i="16" s="1"/>
  <c r="CD63" i="18" l="1"/>
  <c r="CD3" i="18"/>
  <c r="CD52" i="18" s="1"/>
  <c r="CD73" i="18"/>
  <c r="CD74" i="18"/>
  <c r="CC63" i="16"/>
  <c r="CC3" i="16"/>
  <c r="CC73" i="16"/>
  <c r="CC74" i="16"/>
  <c r="CD56" i="18" l="1"/>
  <c r="CD8" i="18"/>
  <c r="CD5" i="18"/>
  <c r="CD53" i="18" s="1"/>
  <c r="CD75" i="18"/>
  <c r="CC8" i="16"/>
  <c r="CC5" i="16"/>
  <c r="CC75" i="16"/>
  <c r="CD54" i="18" l="1"/>
  <c r="CD55" i="18" s="1"/>
  <c r="CD12" i="18" s="1"/>
  <c r="CD76" i="18"/>
  <c r="CE69" i="18" s="1"/>
  <c r="CE70" i="18" s="1"/>
  <c r="CD9" i="18"/>
  <c r="CD7" i="18"/>
  <c r="CC76" i="16"/>
  <c r="CD69" i="16" s="1"/>
  <c r="CD70" i="16" s="1"/>
  <c r="CC9" i="16"/>
  <c r="CC7" i="16"/>
  <c r="CD11" i="18" l="1"/>
  <c r="CE6" i="18"/>
  <c r="CE71" i="18"/>
  <c r="CE72" i="18" s="1"/>
  <c r="CD6" i="16"/>
  <c r="CD71" i="16"/>
  <c r="CD72" i="16" s="1"/>
  <c r="CE63" i="18" l="1"/>
  <c r="CE3" i="18"/>
  <c r="CE52" i="18" s="1"/>
  <c r="CE73" i="18"/>
  <c r="CE74" i="18"/>
  <c r="CD63" i="16"/>
  <c r="CD3" i="16"/>
  <c r="CD73" i="16"/>
  <c r="CD74" i="16"/>
  <c r="CE56" i="18" l="1"/>
  <c r="CE8" i="18"/>
  <c r="CE5" i="18"/>
  <c r="CE53" i="18" s="1"/>
  <c r="CE75" i="18"/>
  <c r="CD8" i="16"/>
  <c r="CD5" i="16"/>
  <c r="CD75" i="16"/>
  <c r="CD7" i="16" s="1"/>
  <c r="CE54" i="18" l="1"/>
  <c r="CE55" i="18" s="1"/>
  <c r="CE76" i="18"/>
  <c r="CF69" i="18" s="1"/>
  <c r="CF70" i="18" s="1"/>
  <c r="CE9" i="18"/>
  <c r="CE7" i="18"/>
  <c r="CD76" i="16"/>
  <c r="CE69" i="16" s="1"/>
  <c r="CE70" i="16" s="1"/>
  <c r="CD9" i="16"/>
  <c r="CE12" i="18" l="1"/>
  <c r="CE11" i="18"/>
  <c r="CF6" i="18"/>
  <c r="CF71" i="18"/>
  <c r="CF72" i="18" s="1"/>
  <c r="CE6" i="16"/>
  <c r="CE71" i="16"/>
  <c r="CE72" i="16" s="1"/>
  <c r="CF63" i="18" l="1"/>
  <c r="CF3" i="18"/>
  <c r="CF52" i="18" s="1"/>
  <c r="CF73" i="18"/>
  <c r="CF74" i="18"/>
  <c r="CE63" i="16"/>
  <c r="CE3" i="16"/>
  <c r="CE73" i="16"/>
  <c r="CE74" i="16"/>
  <c r="CF56" i="18" l="1"/>
  <c r="CF8" i="18"/>
  <c r="CF5" i="18"/>
  <c r="CF53" i="18" s="1"/>
  <c r="CF75" i="18"/>
  <c r="CF7" i="18" s="1"/>
  <c r="CE8" i="16"/>
  <c r="CE5" i="16"/>
  <c r="CE75" i="16"/>
  <c r="CF54" i="18" l="1"/>
  <c r="CF55" i="18" s="1"/>
  <c r="CF11" i="18" s="1"/>
  <c r="CF76" i="18"/>
  <c r="CG69" i="18" s="1"/>
  <c r="CG70" i="18" s="1"/>
  <c r="CF9" i="18"/>
  <c r="CE76" i="16"/>
  <c r="CF69" i="16" s="1"/>
  <c r="CF70" i="16" s="1"/>
  <c r="CE9" i="16"/>
  <c r="CE7" i="16"/>
  <c r="CF12" i="18" l="1"/>
  <c r="CG6" i="18"/>
  <c r="CG71" i="18"/>
  <c r="CG72" i="18" s="1"/>
  <c r="CF6" i="16"/>
  <c r="CF71" i="16"/>
  <c r="CF72" i="16" s="1"/>
  <c r="CG63" i="18" l="1"/>
  <c r="CG3" i="18"/>
  <c r="CG52" i="18" s="1"/>
  <c r="CG73" i="18"/>
  <c r="CG74" i="18"/>
  <c r="CF63" i="16"/>
  <c r="CF3" i="16"/>
  <c r="CF73" i="16"/>
  <c r="CF74" i="16"/>
  <c r="CG56" i="18" l="1"/>
  <c r="CG5" i="18"/>
  <c r="CG53" i="18" s="1"/>
  <c r="CG75" i="18"/>
  <c r="CG7" i="18" s="1"/>
  <c r="CG8" i="18"/>
  <c r="CF8" i="16"/>
  <c r="CF5" i="16"/>
  <c r="CF75" i="16"/>
  <c r="CG54" i="18" l="1"/>
  <c r="CG55" i="18" s="1"/>
  <c r="CG11" i="18" s="1"/>
  <c r="CG76" i="18"/>
  <c r="CH69" i="18" s="1"/>
  <c r="CH70" i="18" s="1"/>
  <c r="CG9" i="18"/>
  <c r="CF76" i="16"/>
  <c r="CG69" i="16" s="1"/>
  <c r="CG70" i="16" s="1"/>
  <c r="CF9" i="16"/>
  <c r="CF7" i="16"/>
  <c r="CG12" i="18" l="1"/>
  <c r="CH6" i="18"/>
  <c r="CH71" i="18"/>
  <c r="CH72" i="18" s="1"/>
  <c r="CG6" i="16"/>
  <c r="CG71" i="16"/>
  <c r="CG72" i="16" s="1"/>
  <c r="CH63" i="18" l="1"/>
  <c r="CH3" i="18"/>
  <c r="CH52" i="18" s="1"/>
  <c r="CH73" i="18"/>
  <c r="CH74" i="18"/>
  <c r="CG63" i="16"/>
  <c r="CG3" i="16"/>
  <c r="CG73" i="16"/>
  <c r="CG74" i="16"/>
  <c r="CH56" i="18" l="1"/>
  <c r="CH8" i="18"/>
  <c r="CH5" i="18"/>
  <c r="CH53" i="18" s="1"/>
  <c r="CH75" i="18"/>
  <c r="CG8" i="16"/>
  <c r="CG5" i="16"/>
  <c r="CG75" i="16"/>
  <c r="CH54" i="18" l="1"/>
  <c r="CH55" i="18" s="1"/>
  <c r="CH12" i="18" s="1"/>
  <c r="CH76" i="18"/>
  <c r="CI69" i="18" s="1"/>
  <c r="CI70" i="18" s="1"/>
  <c r="CH9" i="18"/>
  <c r="CH7" i="18"/>
  <c r="CG76" i="16"/>
  <c r="CH69" i="16" s="1"/>
  <c r="CH70" i="16" s="1"/>
  <c r="CG9" i="16"/>
  <c r="CG7" i="16"/>
  <c r="CH11" i="18" l="1"/>
  <c r="CI6" i="18"/>
  <c r="CI71" i="18"/>
  <c r="CI72" i="18" s="1"/>
  <c r="CH6" i="16"/>
  <c r="CH71" i="16"/>
  <c r="CH72" i="16" s="1"/>
  <c r="CI63" i="18" l="1"/>
  <c r="CI3" i="18"/>
  <c r="CI52" i="18" s="1"/>
  <c r="CI74" i="18"/>
  <c r="CI73" i="18"/>
  <c r="CH63" i="16"/>
  <c r="CH3" i="16"/>
  <c r="CH73" i="16"/>
  <c r="CH74" i="16"/>
  <c r="CI56" i="18" l="1"/>
  <c r="CI8" i="18"/>
  <c r="CI5" i="18"/>
  <c r="CI53" i="18" s="1"/>
  <c r="CI75" i="18"/>
  <c r="CH8" i="16"/>
  <c r="CH5" i="16"/>
  <c r="CH75" i="16"/>
  <c r="CH7" i="16" s="1"/>
  <c r="CI54" i="18" l="1"/>
  <c r="CI55" i="18" s="1"/>
  <c r="CI76" i="18"/>
  <c r="CJ69" i="18" s="1"/>
  <c r="CJ70" i="18" s="1"/>
  <c r="CI9" i="18"/>
  <c r="CI7" i="18"/>
  <c r="CH76" i="16"/>
  <c r="CI69" i="16" s="1"/>
  <c r="CI70" i="16" s="1"/>
  <c r="CH9" i="16"/>
  <c r="CI11" i="18" l="1"/>
  <c r="CI12" i="18"/>
  <c r="CJ6" i="18"/>
  <c r="CJ71" i="18"/>
  <c r="CJ72" i="18" s="1"/>
  <c r="CI6" i="16"/>
  <c r="CI71" i="16"/>
  <c r="CI72" i="16" s="1"/>
  <c r="CJ63" i="18" l="1"/>
  <c r="CJ3" i="18"/>
  <c r="CJ52" i="18" s="1"/>
  <c r="CJ73" i="18"/>
  <c r="CJ74" i="18"/>
  <c r="CI63" i="16"/>
  <c r="CI3" i="16"/>
  <c r="CI73" i="16"/>
  <c r="CI74" i="16"/>
  <c r="CJ56" i="18" l="1"/>
  <c r="CJ8" i="18"/>
  <c r="CJ5" i="18"/>
  <c r="CJ53" i="18" s="1"/>
  <c r="CJ75" i="18"/>
  <c r="CI8" i="16"/>
  <c r="CI5" i="16"/>
  <c r="CI75" i="16"/>
  <c r="CJ54" i="18" l="1"/>
  <c r="CJ55" i="18" s="1"/>
  <c r="CJ76" i="18"/>
  <c r="CK69" i="18" s="1"/>
  <c r="CK70" i="18" s="1"/>
  <c r="CJ9" i="18"/>
  <c r="CJ7" i="18"/>
  <c r="CI76" i="16"/>
  <c r="CJ69" i="16" s="1"/>
  <c r="CJ70" i="16" s="1"/>
  <c r="CI9" i="16"/>
  <c r="CI7" i="16"/>
  <c r="CJ12" i="18" l="1"/>
  <c r="CJ11" i="18"/>
  <c r="CK6" i="18"/>
  <c r="CK71" i="18"/>
  <c r="CK72" i="18" s="1"/>
  <c r="CJ6" i="16"/>
  <c r="CJ71" i="16"/>
  <c r="CJ72" i="16" s="1"/>
  <c r="CK63" i="18" l="1"/>
  <c r="CK3" i="18"/>
  <c r="CK52" i="18" s="1"/>
  <c r="CK73" i="18"/>
  <c r="CK74" i="18"/>
  <c r="CJ63" i="16"/>
  <c r="CJ3" i="16"/>
  <c r="CJ73" i="16"/>
  <c r="CJ74" i="16"/>
  <c r="CK56" i="18" l="1"/>
  <c r="CK8" i="18"/>
  <c r="CK5" i="18"/>
  <c r="CK53" i="18" s="1"/>
  <c r="CK75" i="18"/>
  <c r="CJ8" i="16"/>
  <c r="CJ5" i="16"/>
  <c r="CJ75" i="16"/>
  <c r="CJ7" i="16" s="1"/>
  <c r="CK54" i="18" l="1"/>
  <c r="CK55" i="18" s="1"/>
  <c r="CK76" i="18"/>
  <c r="CL69" i="18" s="1"/>
  <c r="CL70" i="18" s="1"/>
  <c r="CK9" i="18"/>
  <c r="CK7" i="18"/>
  <c r="CJ76" i="16"/>
  <c r="CK69" i="16" s="1"/>
  <c r="CK70" i="16" s="1"/>
  <c r="CJ9" i="16"/>
  <c r="CK12" i="18" l="1"/>
  <c r="CK11" i="18"/>
  <c r="CL6" i="18"/>
  <c r="CL71" i="18"/>
  <c r="CL72" i="18" s="1"/>
  <c r="CK6" i="16"/>
  <c r="CK71" i="16"/>
  <c r="CK72" i="16" s="1"/>
  <c r="CL63" i="18" l="1"/>
  <c r="CL3" i="18"/>
  <c r="CL52" i="18" s="1"/>
  <c r="CL74" i="18"/>
  <c r="CL73" i="18"/>
  <c r="CK63" i="16"/>
  <c r="CK3" i="16"/>
  <c r="CK73" i="16"/>
  <c r="CK74" i="16"/>
  <c r="CL56" i="18" l="1"/>
  <c r="CL5" i="18"/>
  <c r="CL53" i="18" s="1"/>
  <c r="CL75" i="18"/>
  <c r="CL8" i="18"/>
  <c r="CK8" i="16"/>
  <c r="CK5" i="16"/>
  <c r="CK75" i="16"/>
  <c r="CL54" i="18" l="1"/>
  <c r="CL55" i="18" s="1"/>
  <c r="CL76" i="18"/>
  <c r="CM69" i="18" s="1"/>
  <c r="CM70" i="18" s="1"/>
  <c r="CL9" i="18"/>
  <c r="CL7" i="18"/>
  <c r="CK76" i="16"/>
  <c r="CL69" i="16" s="1"/>
  <c r="CL70" i="16" s="1"/>
  <c r="CK9" i="16"/>
  <c r="CK7" i="16"/>
  <c r="CL11" i="18" l="1"/>
  <c r="CL12" i="18"/>
  <c r="CM6" i="18"/>
  <c r="CM71" i="18"/>
  <c r="CM72" i="18" s="1"/>
  <c r="CL6" i="16"/>
  <c r="CL71" i="16"/>
  <c r="CL72" i="16" s="1"/>
  <c r="CM63" i="18" l="1"/>
  <c r="CM3" i="18"/>
  <c r="CM52" i="18" s="1"/>
  <c r="CM73" i="18"/>
  <c r="CM74" i="18"/>
  <c r="CL63" i="16"/>
  <c r="CL3" i="16"/>
  <c r="CL73" i="16"/>
  <c r="CL74" i="16"/>
  <c r="CM56" i="18" l="1"/>
  <c r="CM8" i="18"/>
  <c r="CM5" i="18"/>
  <c r="CM53" i="18" s="1"/>
  <c r="CM75" i="18"/>
  <c r="CL8" i="16"/>
  <c r="CL5" i="16"/>
  <c r="CL75" i="16"/>
  <c r="CM54" i="18" l="1"/>
  <c r="CM55" i="18" s="1"/>
  <c r="CM76" i="18"/>
  <c r="CN69" i="18" s="1"/>
  <c r="CN70" i="18" s="1"/>
  <c r="CM9" i="18"/>
  <c r="CM7" i="18"/>
  <c r="CL76" i="16"/>
  <c r="CM69" i="16" s="1"/>
  <c r="CM70" i="16" s="1"/>
  <c r="CL9" i="16"/>
  <c r="CL7" i="16"/>
  <c r="CM12" i="18" l="1"/>
  <c r="CM11" i="18"/>
  <c r="CN6" i="18"/>
  <c r="CN71" i="18"/>
  <c r="CN72" i="18" s="1"/>
  <c r="CM6" i="16"/>
  <c r="CM71" i="16"/>
  <c r="CM72" i="16" s="1"/>
  <c r="CN63" i="18" l="1"/>
  <c r="CN3" i="18"/>
  <c r="CN52" i="18" s="1"/>
  <c r="CN74" i="18"/>
  <c r="CN73" i="18"/>
  <c r="CM63" i="16"/>
  <c r="CM3" i="16"/>
  <c r="CM73" i="16"/>
  <c r="CM74" i="16"/>
  <c r="CN56" i="18" l="1"/>
  <c r="CN5" i="18"/>
  <c r="CN53" i="18" s="1"/>
  <c r="CN75" i="18"/>
  <c r="CN8" i="18"/>
  <c r="CM8" i="16"/>
  <c r="CM5" i="16"/>
  <c r="CM75" i="16"/>
  <c r="CN54" i="18" l="1"/>
  <c r="CN55" i="18" s="1"/>
  <c r="CN76" i="18"/>
  <c r="CO69" i="18" s="1"/>
  <c r="CO70" i="18" s="1"/>
  <c r="CN9" i="18"/>
  <c r="CN7" i="18"/>
  <c r="CM76" i="16"/>
  <c r="CN69" i="16" s="1"/>
  <c r="CN70" i="16" s="1"/>
  <c r="CM9" i="16"/>
  <c r="CM7" i="16"/>
  <c r="CN12" i="18" l="1"/>
  <c r="CN11" i="18"/>
  <c r="CO6" i="18"/>
  <c r="CO71" i="18"/>
  <c r="CO72" i="18" s="1"/>
  <c r="CN6" i="16"/>
  <c r="CN71" i="16"/>
  <c r="CN72" i="16" s="1"/>
  <c r="CO63" i="18" l="1"/>
  <c r="CO3" i="18"/>
  <c r="CO52" i="18" s="1"/>
  <c r="CO73" i="18"/>
  <c r="CO74" i="18"/>
  <c r="CN63" i="16"/>
  <c r="CN3" i="16"/>
  <c r="CN73" i="16"/>
  <c r="CN74" i="16"/>
  <c r="CO56" i="18" l="1"/>
  <c r="CO8" i="18"/>
  <c r="CO5" i="18"/>
  <c r="CO53" i="18" s="1"/>
  <c r="CO75" i="18"/>
  <c r="CO7" i="18" s="1"/>
  <c r="CN8" i="16"/>
  <c r="CN5" i="16"/>
  <c r="CN75" i="16"/>
  <c r="CN7" i="16" s="1"/>
  <c r="CO54" i="18" l="1"/>
  <c r="CO55" i="18" s="1"/>
  <c r="CO76" i="18"/>
  <c r="CP69" i="18" s="1"/>
  <c r="CP70" i="18" s="1"/>
  <c r="CO9" i="18"/>
  <c r="CN76" i="16"/>
  <c r="CO69" i="16" s="1"/>
  <c r="CO70" i="16" s="1"/>
  <c r="CN9" i="16"/>
  <c r="CO12" i="18" l="1"/>
  <c r="CO11" i="18"/>
  <c r="CP6" i="18"/>
  <c r="CP71" i="18"/>
  <c r="CP72" i="18" s="1"/>
  <c r="CO6" i="16"/>
  <c r="CO71" i="16"/>
  <c r="CO72" i="16" s="1"/>
  <c r="CP63" i="18" l="1"/>
  <c r="CP3" i="18"/>
  <c r="CP52" i="18" s="1"/>
  <c r="CP73" i="18"/>
  <c r="CP74" i="18"/>
  <c r="CO63" i="16"/>
  <c r="CO3" i="16"/>
  <c r="CO73" i="16"/>
  <c r="CO74" i="16"/>
  <c r="CP56" i="18" l="1"/>
  <c r="CP8" i="18"/>
  <c r="CP5" i="18"/>
  <c r="CP53" i="18" s="1"/>
  <c r="CP75" i="18"/>
  <c r="CO8" i="16"/>
  <c r="CO5" i="16"/>
  <c r="CO75" i="16"/>
  <c r="CP54" i="18" l="1"/>
  <c r="CP55" i="18" s="1"/>
  <c r="CP76" i="18"/>
  <c r="CQ69" i="18" s="1"/>
  <c r="CQ70" i="18" s="1"/>
  <c r="CP9" i="18"/>
  <c r="CP7" i="18"/>
  <c r="CO76" i="16"/>
  <c r="CP69" i="16" s="1"/>
  <c r="CP70" i="16" s="1"/>
  <c r="CO9" i="16"/>
  <c r="CO7" i="16"/>
  <c r="CP11" i="18" l="1"/>
  <c r="CP12" i="18"/>
  <c r="CQ6" i="18"/>
  <c r="CQ71" i="18"/>
  <c r="CQ72" i="18" s="1"/>
  <c r="CP6" i="16"/>
  <c r="CP71" i="16"/>
  <c r="CP72" i="16" s="1"/>
  <c r="CQ63" i="18" l="1"/>
  <c r="CQ3" i="18"/>
  <c r="CQ52" i="18" s="1"/>
  <c r="CQ74" i="18"/>
  <c r="CQ73" i="18"/>
  <c r="CP63" i="16"/>
  <c r="CP3" i="16"/>
  <c r="CP73" i="16"/>
  <c r="CP74" i="16"/>
  <c r="CQ56" i="18" l="1"/>
  <c r="CQ5" i="18"/>
  <c r="CQ53" i="18" s="1"/>
  <c r="CQ75" i="18"/>
  <c r="CQ7" i="18" s="1"/>
  <c r="CQ8" i="18"/>
  <c r="CP8" i="16"/>
  <c r="CP5" i="16"/>
  <c r="CP75" i="16"/>
  <c r="CP7" i="16" s="1"/>
  <c r="CQ54" i="18" l="1"/>
  <c r="CQ55" i="18" s="1"/>
  <c r="CQ76" i="18"/>
  <c r="CR69" i="18" s="1"/>
  <c r="CR70" i="18" s="1"/>
  <c r="CQ9" i="18"/>
  <c r="CP76" i="16"/>
  <c r="CQ69" i="16" s="1"/>
  <c r="CQ70" i="16" s="1"/>
  <c r="CP9" i="16"/>
  <c r="CQ12" i="18" l="1"/>
  <c r="CQ11" i="18"/>
  <c r="CR6" i="18"/>
  <c r="CR71" i="18"/>
  <c r="CR72" i="18" s="1"/>
  <c r="CQ6" i="16"/>
  <c r="CQ71" i="16"/>
  <c r="CQ72" i="16" s="1"/>
  <c r="CR63" i="18" l="1"/>
  <c r="CR3" i="18"/>
  <c r="CR52" i="18" s="1"/>
  <c r="CR73" i="18"/>
  <c r="CR74" i="18"/>
  <c r="CQ63" i="16"/>
  <c r="CQ3" i="16"/>
  <c r="CQ73" i="16"/>
  <c r="CQ74" i="16"/>
  <c r="CR56" i="18" l="1"/>
  <c r="CR8" i="18"/>
  <c r="CR5" i="18"/>
  <c r="CR53" i="18" s="1"/>
  <c r="CR75" i="18"/>
  <c r="CQ8" i="16"/>
  <c r="CQ5" i="16"/>
  <c r="CQ75" i="16"/>
  <c r="CR54" i="18" l="1"/>
  <c r="CR55" i="18" s="1"/>
  <c r="CR11" i="18" s="1"/>
  <c r="CR76" i="18"/>
  <c r="CS69" i="18" s="1"/>
  <c r="CS70" i="18" s="1"/>
  <c r="CR9" i="18"/>
  <c r="CR7" i="18"/>
  <c r="CQ76" i="16"/>
  <c r="CR69" i="16" s="1"/>
  <c r="CR70" i="16" s="1"/>
  <c r="CQ9" i="16"/>
  <c r="CQ7" i="16"/>
  <c r="CR12" i="18" l="1"/>
  <c r="CS6" i="18"/>
  <c r="CS71" i="18"/>
  <c r="CS72" i="18" s="1"/>
  <c r="CR6" i="16"/>
  <c r="CR71" i="16"/>
  <c r="CR72" i="16" s="1"/>
  <c r="CS63" i="18" l="1"/>
  <c r="CS3" i="18"/>
  <c r="CS52" i="18" s="1"/>
  <c r="CS73" i="18"/>
  <c r="CS74" i="18"/>
  <c r="CR63" i="16"/>
  <c r="CR3" i="16"/>
  <c r="CR73" i="16"/>
  <c r="CR74" i="16"/>
  <c r="CS56" i="18" l="1"/>
  <c r="CS8" i="18"/>
  <c r="CS5" i="18"/>
  <c r="CS53" i="18" s="1"/>
  <c r="CS75" i="18"/>
  <c r="CS7" i="18" s="1"/>
  <c r="CR8" i="16"/>
  <c r="CR5" i="16"/>
  <c r="CR75" i="16"/>
  <c r="CR7" i="16" s="1"/>
  <c r="CS54" i="18" l="1"/>
  <c r="CS55" i="18" s="1"/>
  <c r="CS76" i="18"/>
  <c r="CT69" i="18" s="1"/>
  <c r="CT70" i="18" s="1"/>
  <c r="CS9" i="18"/>
  <c r="CR76" i="16"/>
  <c r="CS69" i="16" s="1"/>
  <c r="CS70" i="16" s="1"/>
  <c r="CR9" i="16"/>
  <c r="CS11" i="18" l="1"/>
  <c r="CS12" i="18"/>
  <c r="CT6" i="18"/>
  <c r="CT71" i="18"/>
  <c r="CT72" i="18" s="1"/>
  <c r="CS6" i="16"/>
  <c r="CS71" i="16"/>
  <c r="CS72" i="16" s="1"/>
  <c r="CT63" i="18" l="1"/>
  <c r="CT3" i="18"/>
  <c r="CT52" i="18" s="1"/>
  <c r="CT73" i="18"/>
  <c r="CT74" i="18"/>
  <c r="CS63" i="16"/>
  <c r="CS3" i="16"/>
  <c r="CS73" i="16"/>
  <c r="CS74" i="16"/>
  <c r="CT56" i="18" l="1"/>
  <c r="CT8" i="18"/>
  <c r="CT5" i="18"/>
  <c r="CT53" i="18" s="1"/>
  <c r="CT75" i="18"/>
  <c r="CS8" i="16"/>
  <c r="CS5" i="16"/>
  <c r="CS75" i="16"/>
  <c r="CT54" i="18" l="1"/>
  <c r="CT55" i="18" s="1"/>
  <c r="CT12" i="18" s="1"/>
  <c r="CT76" i="18"/>
  <c r="CU69" i="18" s="1"/>
  <c r="CU70" i="18" s="1"/>
  <c r="CT9" i="18"/>
  <c r="CT7" i="18"/>
  <c r="CS76" i="16"/>
  <c r="CT69" i="16" s="1"/>
  <c r="CT70" i="16" s="1"/>
  <c r="CS9" i="16"/>
  <c r="CS7" i="16"/>
  <c r="CT11" i="18" l="1"/>
  <c r="CU6" i="18"/>
  <c r="CU71" i="18"/>
  <c r="CU72" i="18" s="1"/>
  <c r="CT6" i="16"/>
  <c r="CT71" i="16"/>
  <c r="CT72" i="16" s="1"/>
  <c r="CU63" i="18" l="1"/>
  <c r="CU3" i="18"/>
  <c r="CU52" i="18" s="1"/>
  <c r="CU74" i="18"/>
  <c r="CU73" i="18"/>
  <c r="CT63" i="16"/>
  <c r="CT3" i="16"/>
  <c r="CT73" i="16"/>
  <c r="CT74" i="16"/>
  <c r="CU56" i="18" l="1"/>
  <c r="CU5" i="18"/>
  <c r="CU53" i="18" s="1"/>
  <c r="CU75" i="18"/>
  <c r="CU8" i="18"/>
  <c r="CT8" i="16"/>
  <c r="CT5" i="16"/>
  <c r="CT75" i="16"/>
  <c r="CU54" i="18" l="1"/>
  <c r="CU55" i="18" s="1"/>
  <c r="CU12" i="18" s="1"/>
  <c r="CU76" i="18"/>
  <c r="CV69" i="18" s="1"/>
  <c r="CV70" i="18" s="1"/>
  <c r="CU9" i="18"/>
  <c r="CU7" i="18"/>
  <c r="CT76" i="16"/>
  <c r="CU69" i="16" s="1"/>
  <c r="CU70" i="16" s="1"/>
  <c r="CT9" i="16"/>
  <c r="CT7" i="16"/>
  <c r="CU11" i="18" l="1"/>
  <c r="CV6" i="18"/>
  <c r="CV71" i="18"/>
  <c r="CV72" i="18" s="1"/>
  <c r="CU6" i="16"/>
  <c r="CU71" i="16"/>
  <c r="CU72" i="16" s="1"/>
  <c r="CV63" i="18" l="1"/>
  <c r="CV3" i="18"/>
  <c r="CV52" i="18" s="1"/>
  <c r="CV73" i="18"/>
  <c r="CV74" i="18"/>
  <c r="CU63" i="16"/>
  <c r="CU3" i="16"/>
  <c r="CU73" i="16"/>
  <c r="CU74" i="16"/>
  <c r="CV56" i="18" l="1"/>
  <c r="CV8" i="18"/>
  <c r="CV5" i="18"/>
  <c r="CV53" i="18" s="1"/>
  <c r="CV75" i="18"/>
  <c r="CU8" i="16"/>
  <c r="CU5" i="16"/>
  <c r="CU75" i="16"/>
  <c r="CU7" i="16" s="1"/>
  <c r="CV54" i="18" l="1"/>
  <c r="CV55" i="18" s="1"/>
  <c r="CV76" i="18"/>
  <c r="CW69" i="18" s="1"/>
  <c r="CW70" i="18" s="1"/>
  <c r="CV9" i="18"/>
  <c r="CV7" i="18"/>
  <c r="CU76" i="16"/>
  <c r="CV69" i="16" s="1"/>
  <c r="CV70" i="16" s="1"/>
  <c r="CU9" i="16"/>
  <c r="CV12" i="18" l="1"/>
  <c r="CV11" i="18"/>
  <c r="CW6" i="18"/>
  <c r="CW71" i="18"/>
  <c r="CW72" i="18" s="1"/>
  <c r="CV6" i="16"/>
  <c r="CV71" i="16"/>
  <c r="CV72" i="16" s="1"/>
  <c r="CW63" i="18" l="1"/>
  <c r="CW3" i="18"/>
  <c r="CW52" i="18" s="1"/>
  <c r="CW74" i="18"/>
  <c r="CW73" i="18"/>
  <c r="CV63" i="16"/>
  <c r="CV3" i="16"/>
  <c r="CV73" i="16"/>
  <c r="CV74" i="16"/>
  <c r="CW56" i="18" l="1"/>
  <c r="CW5" i="18"/>
  <c r="CW53" i="18" s="1"/>
  <c r="CW75" i="18"/>
  <c r="CW8" i="18"/>
  <c r="CV8" i="16"/>
  <c r="CV5" i="16"/>
  <c r="CV75" i="16"/>
  <c r="CW54" i="18" l="1"/>
  <c r="CW55" i="18" s="1"/>
  <c r="CW76" i="18"/>
  <c r="CX69" i="18" s="1"/>
  <c r="CX70" i="18" s="1"/>
  <c r="CW9" i="18"/>
  <c r="CW7" i="18"/>
  <c r="CV76" i="16"/>
  <c r="CW69" i="16" s="1"/>
  <c r="CW70" i="16" s="1"/>
  <c r="CV9" i="16"/>
  <c r="CV7" i="16"/>
  <c r="CW12" i="18" l="1"/>
  <c r="CW11" i="18"/>
  <c r="CX6" i="18"/>
  <c r="CX71" i="18"/>
  <c r="CX72" i="18" s="1"/>
  <c r="CW6" i="16"/>
  <c r="CW71" i="16"/>
  <c r="CW72" i="16" s="1"/>
  <c r="CX63" i="18" l="1"/>
  <c r="CX3" i="18"/>
  <c r="CX52" i="18" s="1"/>
  <c r="CX73" i="18"/>
  <c r="CX74" i="18"/>
  <c r="CW63" i="16"/>
  <c r="CW3" i="16"/>
  <c r="CW73" i="16"/>
  <c r="CW74" i="16"/>
  <c r="CX56" i="18" l="1"/>
  <c r="CX8" i="18"/>
  <c r="CX5" i="18"/>
  <c r="CX53" i="18" s="1"/>
  <c r="CX75" i="18"/>
  <c r="CW8" i="16"/>
  <c r="CW5" i="16"/>
  <c r="CW75" i="16"/>
  <c r="CX54" i="18" l="1"/>
  <c r="CX55" i="18" s="1"/>
  <c r="CX76" i="18"/>
  <c r="CY69" i="18" s="1"/>
  <c r="CY70" i="18" s="1"/>
  <c r="CX9" i="18"/>
  <c r="CX7" i="18"/>
  <c r="CW76" i="16"/>
  <c r="CX69" i="16" s="1"/>
  <c r="CX70" i="16" s="1"/>
  <c r="CW9" i="16"/>
  <c r="CW7" i="16"/>
  <c r="CX12" i="18" l="1"/>
  <c r="CX11" i="18"/>
  <c r="CY6" i="18"/>
  <c r="CY71" i="18"/>
  <c r="CY72" i="18" s="1"/>
  <c r="CX6" i="16"/>
  <c r="CX71" i="16"/>
  <c r="CX72" i="16" s="1"/>
  <c r="CY63" i="18" l="1"/>
  <c r="CY3" i="18"/>
  <c r="CY52" i="18" s="1"/>
  <c r="CY73" i="18"/>
  <c r="CY74" i="18"/>
  <c r="CX63" i="16"/>
  <c r="CX3" i="16"/>
  <c r="CX73" i="16"/>
  <c r="CX74" i="16"/>
  <c r="CY56" i="18" l="1"/>
  <c r="CY8" i="18"/>
  <c r="CY5" i="18"/>
  <c r="CY53" i="18" s="1"/>
  <c r="CY75" i="18"/>
  <c r="CY7" i="18" s="1"/>
  <c r="CX8" i="16"/>
  <c r="CX5" i="16"/>
  <c r="CX75" i="16"/>
  <c r="CY54" i="18" l="1"/>
  <c r="CY55" i="18" s="1"/>
  <c r="CY76" i="18"/>
  <c r="CZ69" i="18" s="1"/>
  <c r="CZ70" i="18" s="1"/>
  <c r="CY9" i="18"/>
  <c r="CX76" i="16"/>
  <c r="CY69" i="16" s="1"/>
  <c r="CY70" i="16" s="1"/>
  <c r="CX9" i="16"/>
  <c r="CX7" i="16"/>
  <c r="CY12" i="18" l="1"/>
  <c r="CY11" i="18"/>
  <c r="CZ6" i="18"/>
  <c r="CZ71" i="18"/>
  <c r="CZ72" i="18" s="1"/>
  <c r="CY6" i="16"/>
  <c r="CY71" i="16"/>
  <c r="CY72" i="16" s="1"/>
  <c r="CZ63" i="18" l="1"/>
  <c r="CZ3" i="18"/>
  <c r="CZ52" i="18" s="1"/>
  <c r="CZ73" i="18"/>
  <c r="CZ74" i="18"/>
  <c r="CY63" i="16"/>
  <c r="CY3" i="16"/>
  <c r="CY73" i="16"/>
  <c r="CY74" i="16"/>
  <c r="CZ56" i="18" l="1"/>
  <c r="CZ8" i="18"/>
  <c r="CZ5" i="18"/>
  <c r="CZ53" i="18" s="1"/>
  <c r="CZ75" i="18"/>
  <c r="CZ7" i="18" s="1"/>
  <c r="CY5" i="16"/>
  <c r="CY75" i="16"/>
  <c r="CY7" i="16" s="1"/>
  <c r="CY8" i="16"/>
  <c r="CZ54" i="18" l="1"/>
  <c r="CZ55" i="18" s="1"/>
  <c r="CZ11" i="18" s="1"/>
  <c r="CZ76" i="18"/>
  <c r="DA69" i="18" s="1"/>
  <c r="DA70" i="18" s="1"/>
  <c r="CZ9" i="18"/>
  <c r="CY76" i="16"/>
  <c r="CZ69" i="16" s="1"/>
  <c r="CZ70" i="16" s="1"/>
  <c r="CY9" i="16"/>
  <c r="CZ12" i="18" l="1"/>
  <c r="DA6" i="18"/>
  <c r="DA71" i="18"/>
  <c r="DA72" i="18" s="1"/>
  <c r="CZ6" i="16"/>
  <c r="CZ71" i="16"/>
  <c r="CZ72" i="16" s="1"/>
  <c r="DA63" i="18" l="1"/>
  <c r="DA3" i="18"/>
  <c r="DA52" i="18" s="1"/>
  <c r="DA73" i="18"/>
  <c r="DA74" i="18"/>
  <c r="CZ63" i="16"/>
  <c r="CZ3" i="16"/>
  <c r="CZ73" i="16"/>
  <c r="CZ74" i="16"/>
  <c r="DA56" i="18" l="1"/>
  <c r="DA8" i="18"/>
  <c r="DA5" i="18"/>
  <c r="DA53" i="18" s="1"/>
  <c r="DA75" i="18"/>
  <c r="DA7" i="18" s="1"/>
  <c r="CZ8" i="16"/>
  <c r="CZ5" i="16"/>
  <c r="CZ75" i="16"/>
  <c r="DA54" i="18" l="1"/>
  <c r="DA55" i="18" s="1"/>
  <c r="DA76" i="18"/>
  <c r="DB69" i="18" s="1"/>
  <c r="DB70" i="18" s="1"/>
  <c r="DA9" i="18"/>
  <c r="CZ76" i="16"/>
  <c r="DA69" i="16" s="1"/>
  <c r="DA70" i="16" s="1"/>
  <c r="CZ9" i="16"/>
  <c r="CZ7" i="16"/>
  <c r="DA12" i="18" l="1"/>
  <c r="DA11" i="18"/>
  <c r="DB6" i="18"/>
  <c r="DB71" i="18"/>
  <c r="DB72" i="18" s="1"/>
  <c r="DA6" i="16"/>
  <c r="DA71" i="16"/>
  <c r="DA72" i="16" s="1"/>
  <c r="DB63" i="18" l="1"/>
  <c r="DB3" i="18"/>
  <c r="DB52" i="18" s="1"/>
  <c r="DB73" i="18"/>
  <c r="DB74" i="18"/>
  <c r="DA63" i="16"/>
  <c r="DA3" i="16"/>
  <c r="DA73" i="16"/>
  <c r="DA74" i="16"/>
  <c r="DB56" i="18" l="1"/>
  <c r="DB8" i="18"/>
  <c r="DB5" i="18"/>
  <c r="DB53" i="18" s="1"/>
  <c r="DB75" i="18"/>
  <c r="DB7" i="18" s="1"/>
  <c r="DA8" i="16"/>
  <c r="DA5" i="16"/>
  <c r="DA75" i="16"/>
  <c r="DA7" i="16" s="1"/>
  <c r="DB54" i="18" l="1"/>
  <c r="DB55" i="18" s="1"/>
  <c r="DB76" i="18"/>
  <c r="DC69" i="18" s="1"/>
  <c r="DC70" i="18" s="1"/>
  <c r="DB9" i="18"/>
  <c r="DA76" i="16"/>
  <c r="DB69" i="16" s="1"/>
  <c r="DB70" i="16" s="1"/>
  <c r="DA9" i="16"/>
  <c r="DB11" i="18" l="1"/>
  <c r="DB12" i="18"/>
  <c r="DC6" i="18"/>
  <c r="DC71" i="18"/>
  <c r="DC72" i="18" s="1"/>
  <c r="DB6" i="16"/>
  <c r="DB71" i="16"/>
  <c r="DB72" i="16" s="1"/>
  <c r="DC63" i="18" l="1"/>
  <c r="DC3" i="18"/>
  <c r="DC52" i="18" s="1"/>
  <c r="DC73" i="18"/>
  <c r="DC74" i="18"/>
  <c r="DB63" i="16"/>
  <c r="DB3" i="16"/>
  <c r="DB73" i="16"/>
  <c r="DB74" i="16"/>
  <c r="DC56" i="18" l="1"/>
  <c r="DC8" i="18"/>
  <c r="DC5" i="18"/>
  <c r="DC53" i="18" s="1"/>
  <c r="DC75" i="18"/>
  <c r="DB8" i="16"/>
  <c r="DB5" i="16"/>
  <c r="DB75" i="16"/>
  <c r="DC54" i="18" l="1"/>
  <c r="DC55" i="18" s="1"/>
  <c r="DC76" i="18"/>
  <c r="DD69" i="18" s="1"/>
  <c r="DD70" i="18" s="1"/>
  <c r="DC9" i="18"/>
  <c r="DC7" i="18"/>
  <c r="DB76" i="16"/>
  <c r="DC69" i="16" s="1"/>
  <c r="DC70" i="16" s="1"/>
  <c r="DB9" i="16"/>
  <c r="DB7" i="16"/>
  <c r="DC11" i="18" l="1"/>
  <c r="DC12" i="18"/>
  <c r="DD6" i="18"/>
  <c r="DD71" i="18"/>
  <c r="DD72" i="18" s="1"/>
  <c r="DC6" i="16"/>
  <c r="DC71" i="16"/>
  <c r="DC72" i="16" s="1"/>
  <c r="DD63" i="18" l="1"/>
  <c r="DD3" i="18"/>
  <c r="DD52" i="18" s="1"/>
  <c r="DD73" i="18"/>
  <c r="DD74" i="18"/>
  <c r="DC63" i="16"/>
  <c r="DC3" i="16"/>
  <c r="DC73" i="16"/>
  <c r="DC74" i="16"/>
  <c r="DD56" i="18" l="1"/>
  <c r="DD8" i="18"/>
  <c r="DD5" i="18"/>
  <c r="DD53" i="18" s="1"/>
  <c r="DD75" i="18"/>
  <c r="DC8" i="16"/>
  <c r="DC5" i="16"/>
  <c r="DC75" i="16"/>
  <c r="DD54" i="18" l="1"/>
  <c r="DD55" i="18" s="1"/>
  <c r="DD11" i="18" s="1"/>
  <c r="DD76" i="18"/>
  <c r="DE69" i="18" s="1"/>
  <c r="DE70" i="18" s="1"/>
  <c r="DD9" i="18"/>
  <c r="DD7" i="18"/>
  <c r="DC76" i="16"/>
  <c r="DD69" i="16" s="1"/>
  <c r="DD70" i="16" s="1"/>
  <c r="DC9" i="16"/>
  <c r="DC7" i="16"/>
  <c r="DD12" i="18" l="1"/>
  <c r="DE6" i="18"/>
  <c r="DE71" i="18"/>
  <c r="DE72" i="18" s="1"/>
  <c r="DD6" i="16"/>
  <c r="DD71" i="16"/>
  <c r="DD72" i="16" s="1"/>
  <c r="DE63" i="18" l="1"/>
  <c r="DE3" i="18"/>
  <c r="DE52" i="18" s="1"/>
  <c r="DE73" i="18"/>
  <c r="DE74" i="18"/>
  <c r="DD63" i="16"/>
  <c r="DD3" i="16"/>
  <c r="DD73" i="16"/>
  <c r="DD74" i="16"/>
  <c r="DE56" i="18" l="1"/>
  <c r="DE8" i="18"/>
  <c r="DE5" i="18"/>
  <c r="DE53" i="18" s="1"/>
  <c r="DE75" i="18"/>
  <c r="DD8" i="16"/>
  <c r="DD5" i="16"/>
  <c r="DD75" i="16"/>
  <c r="DD7" i="16" s="1"/>
  <c r="DE54" i="18" l="1"/>
  <c r="DE55" i="18" s="1"/>
  <c r="DE11" i="18" s="1"/>
  <c r="DE76" i="18"/>
  <c r="DF69" i="18" s="1"/>
  <c r="DF70" i="18" s="1"/>
  <c r="DE9" i="18"/>
  <c r="DE7" i="18"/>
  <c r="DD76" i="16"/>
  <c r="DE69" i="16" s="1"/>
  <c r="DE70" i="16" s="1"/>
  <c r="DD9" i="16"/>
  <c r="DE12" i="18" l="1"/>
  <c r="DF6" i="18"/>
  <c r="DF71" i="18"/>
  <c r="DF72" i="18" s="1"/>
  <c r="DE6" i="16"/>
  <c r="DE71" i="16"/>
  <c r="DE72" i="16" s="1"/>
  <c r="DF63" i="18" l="1"/>
  <c r="DF3" i="18"/>
  <c r="DF52" i="18" s="1"/>
  <c r="DF73" i="18"/>
  <c r="DF74" i="18"/>
  <c r="DE63" i="16"/>
  <c r="DE3" i="16"/>
  <c r="DE73" i="16"/>
  <c r="DE74" i="16"/>
  <c r="DF56" i="18" l="1"/>
  <c r="DF5" i="18"/>
  <c r="DF53" i="18" s="1"/>
  <c r="DF75" i="18"/>
  <c r="DF7" i="18" s="1"/>
  <c r="DF8" i="18"/>
  <c r="DE8" i="16"/>
  <c r="DE5" i="16"/>
  <c r="DE75" i="16"/>
  <c r="DE7" i="16" s="1"/>
  <c r="DF54" i="18" l="1"/>
  <c r="DF55" i="18" s="1"/>
  <c r="DF76" i="18"/>
  <c r="DG69" i="18" s="1"/>
  <c r="DG70" i="18" s="1"/>
  <c r="DF9" i="18"/>
  <c r="DE76" i="16"/>
  <c r="DF69" i="16" s="1"/>
  <c r="DF70" i="16" s="1"/>
  <c r="DE9" i="16"/>
  <c r="DF11" i="18" l="1"/>
  <c r="DF12" i="18"/>
  <c r="DG6" i="18"/>
  <c r="DG71" i="18"/>
  <c r="DG72" i="18" s="1"/>
  <c r="DF6" i="16"/>
  <c r="DF71" i="16"/>
  <c r="DF72" i="16" s="1"/>
  <c r="DG63" i="18" l="1"/>
  <c r="DG3" i="18"/>
  <c r="DG52" i="18" s="1"/>
  <c r="DG73" i="18"/>
  <c r="DG74" i="18"/>
  <c r="DF63" i="16"/>
  <c r="DF3" i="16"/>
  <c r="DF73" i="16"/>
  <c r="DF74" i="16"/>
  <c r="DG56" i="18" l="1"/>
  <c r="DG8" i="18"/>
  <c r="DG5" i="18"/>
  <c r="DG53" i="18" s="1"/>
  <c r="DG75" i="18"/>
  <c r="DG7" i="18" s="1"/>
  <c r="DF8" i="16"/>
  <c r="DF5" i="16"/>
  <c r="DF75" i="16"/>
  <c r="DG54" i="18" l="1"/>
  <c r="DG55" i="18" s="1"/>
  <c r="DG76" i="18"/>
  <c r="DH69" i="18" s="1"/>
  <c r="DH70" i="18" s="1"/>
  <c r="DG9" i="18"/>
  <c r="DF76" i="16"/>
  <c r="DG69" i="16" s="1"/>
  <c r="DG70" i="16" s="1"/>
  <c r="DF9" i="16"/>
  <c r="DF7" i="16"/>
  <c r="DG11" i="18" l="1"/>
  <c r="DG12" i="18"/>
  <c r="DH6" i="18"/>
  <c r="DH71" i="18"/>
  <c r="DH72" i="18" s="1"/>
  <c r="DG6" i="16"/>
  <c r="DG71" i="16"/>
  <c r="DG72" i="16" s="1"/>
  <c r="DH63" i="18" l="1"/>
  <c r="DH3" i="18"/>
  <c r="DH52" i="18" s="1"/>
  <c r="DH73" i="18"/>
  <c r="DH74" i="18"/>
  <c r="DG63" i="16"/>
  <c r="DG3" i="16"/>
  <c r="DG73" i="16"/>
  <c r="DG74" i="16"/>
  <c r="DH56" i="18" l="1"/>
  <c r="DH8" i="18"/>
  <c r="DH5" i="18"/>
  <c r="DH53" i="18" s="1"/>
  <c r="DH75" i="18"/>
  <c r="DG8" i="16"/>
  <c r="DG5" i="16"/>
  <c r="DG75" i="16"/>
  <c r="DH54" i="18" l="1"/>
  <c r="DH55" i="18" s="1"/>
  <c r="DH76" i="18"/>
  <c r="DI69" i="18" s="1"/>
  <c r="DI70" i="18" s="1"/>
  <c r="DH9" i="18"/>
  <c r="DH7" i="18"/>
  <c r="DG76" i="16"/>
  <c r="DH69" i="16" s="1"/>
  <c r="DH70" i="16" s="1"/>
  <c r="DG9" i="16"/>
  <c r="DG7" i="16"/>
  <c r="DH12" i="18" l="1"/>
  <c r="DH11" i="18"/>
  <c r="DI6" i="18"/>
  <c r="DI71" i="18"/>
  <c r="DI72" i="18" s="1"/>
  <c r="DH6" i="16"/>
  <c r="DH71" i="16"/>
  <c r="DH72" i="16" s="1"/>
  <c r="DI63" i="18" l="1"/>
  <c r="DI3" i="18"/>
  <c r="DI52" i="18" s="1"/>
  <c r="DI73" i="18"/>
  <c r="DI74" i="18"/>
  <c r="DH63" i="16"/>
  <c r="DH3" i="16"/>
  <c r="DH73" i="16"/>
  <c r="DH74" i="16"/>
  <c r="DI56" i="18" l="1"/>
  <c r="DI8" i="18"/>
  <c r="DI5" i="18"/>
  <c r="DI53" i="18" s="1"/>
  <c r="DI75" i="18"/>
  <c r="DH8" i="16"/>
  <c r="DH5" i="16"/>
  <c r="DH75" i="16"/>
  <c r="DI54" i="18" l="1"/>
  <c r="DI55" i="18" s="1"/>
  <c r="DI76" i="18"/>
  <c r="DJ69" i="18" s="1"/>
  <c r="DJ70" i="18" s="1"/>
  <c r="DI9" i="18"/>
  <c r="DI7" i="18"/>
  <c r="DH76" i="16"/>
  <c r="DI69" i="16" s="1"/>
  <c r="DI70" i="16" s="1"/>
  <c r="DH9" i="16"/>
  <c r="DH7" i="16"/>
  <c r="DI12" i="18" l="1"/>
  <c r="DI11" i="18"/>
  <c r="DJ6" i="18"/>
  <c r="DJ71" i="18"/>
  <c r="DJ72" i="18" s="1"/>
  <c r="DI6" i="16"/>
  <c r="DI71" i="16"/>
  <c r="DI72" i="16" s="1"/>
  <c r="DJ63" i="18" l="1"/>
  <c r="DJ3" i="18"/>
  <c r="DJ52" i="18" s="1"/>
  <c r="DJ73" i="18"/>
  <c r="DJ74" i="18"/>
  <c r="DI63" i="16"/>
  <c r="DI3" i="16"/>
  <c r="DI73" i="16"/>
  <c r="DI74" i="16"/>
  <c r="DJ56" i="18" l="1"/>
  <c r="DJ8" i="18"/>
  <c r="DJ5" i="18"/>
  <c r="DJ53" i="18" s="1"/>
  <c r="DJ75" i="18"/>
  <c r="DJ7" i="18" s="1"/>
  <c r="DI8" i="16"/>
  <c r="DI5" i="16"/>
  <c r="DI75" i="16"/>
  <c r="DI7" i="16" s="1"/>
  <c r="DJ54" i="18" l="1"/>
  <c r="DJ55" i="18" s="1"/>
  <c r="DJ76" i="18"/>
  <c r="DK69" i="18" s="1"/>
  <c r="DK70" i="18" s="1"/>
  <c r="DJ9" i="18"/>
  <c r="DI76" i="16"/>
  <c r="DJ69" i="16" s="1"/>
  <c r="DJ70" i="16" s="1"/>
  <c r="DI9" i="16"/>
  <c r="DJ11" i="18" l="1"/>
  <c r="DJ12" i="18"/>
  <c r="DK6" i="18"/>
  <c r="DK71" i="18"/>
  <c r="DK72" i="18" s="1"/>
  <c r="DJ6" i="16"/>
  <c r="DJ71" i="16"/>
  <c r="DJ72" i="16" s="1"/>
  <c r="DK63" i="18" l="1"/>
  <c r="DK3" i="18"/>
  <c r="DK52" i="18" s="1"/>
  <c r="DK73" i="18"/>
  <c r="DK74" i="18"/>
  <c r="DJ63" i="16"/>
  <c r="DJ3" i="16"/>
  <c r="DJ73" i="16"/>
  <c r="DJ74" i="16"/>
  <c r="DK56" i="18" l="1"/>
  <c r="DK8" i="18"/>
  <c r="DK5" i="18"/>
  <c r="DK53" i="18" s="1"/>
  <c r="DK75" i="18"/>
  <c r="DK7" i="18" s="1"/>
  <c r="DJ8" i="16"/>
  <c r="DJ5" i="16"/>
  <c r="DJ75" i="16"/>
  <c r="DK54" i="18" l="1"/>
  <c r="DK55" i="18" s="1"/>
  <c r="DK76" i="18"/>
  <c r="DL69" i="18" s="1"/>
  <c r="DL70" i="18" s="1"/>
  <c r="DK9" i="18"/>
  <c r="DJ76" i="16"/>
  <c r="DK69" i="16" s="1"/>
  <c r="DK70" i="16" s="1"/>
  <c r="DJ9" i="16"/>
  <c r="DJ7" i="16"/>
  <c r="DK12" i="18" l="1"/>
  <c r="DK11" i="18"/>
  <c r="DL6" i="18"/>
  <c r="DL71" i="18"/>
  <c r="DL72" i="18" s="1"/>
  <c r="DK6" i="16"/>
  <c r="DK71" i="16"/>
  <c r="DK72" i="16" s="1"/>
  <c r="DL63" i="18" l="1"/>
  <c r="DL3" i="18"/>
  <c r="DL52" i="18" s="1"/>
  <c r="DL74" i="18"/>
  <c r="DL73" i="18"/>
  <c r="DK63" i="16"/>
  <c r="DK3" i="16"/>
  <c r="DK73" i="16"/>
  <c r="DK74" i="16"/>
  <c r="DL56" i="18" l="1"/>
  <c r="DL5" i="18"/>
  <c r="DL53" i="18" s="1"/>
  <c r="DL75" i="18"/>
  <c r="DL8" i="18"/>
  <c r="DK8" i="16"/>
  <c r="DK5" i="16"/>
  <c r="DK75" i="16"/>
  <c r="DL54" i="18" l="1"/>
  <c r="DL55" i="18" s="1"/>
  <c r="DL11" i="18" s="1"/>
  <c r="DL76" i="18"/>
  <c r="DM69" i="18" s="1"/>
  <c r="DM70" i="18" s="1"/>
  <c r="DL9" i="18"/>
  <c r="DL7" i="18"/>
  <c r="DK76" i="16"/>
  <c r="DL69" i="16" s="1"/>
  <c r="DL70" i="16" s="1"/>
  <c r="DK9" i="16"/>
  <c r="DK7" i="16"/>
  <c r="DL12" i="18" l="1"/>
  <c r="DM6" i="18"/>
  <c r="DM71" i="18"/>
  <c r="DM72" i="18" s="1"/>
  <c r="DL6" i="16"/>
  <c r="DL71" i="16"/>
  <c r="DL72" i="16" s="1"/>
  <c r="DM63" i="18" l="1"/>
  <c r="DM3" i="18"/>
  <c r="DM52" i="18" s="1"/>
  <c r="DM73" i="18"/>
  <c r="DM74" i="18"/>
  <c r="DL63" i="16"/>
  <c r="DL3" i="16"/>
  <c r="DL74" i="16"/>
  <c r="DL73" i="16"/>
  <c r="DM56" i="18" l="1"/>
  <c r="DM8" i="18"/>
  <c r="DM5" i="18"/>
  <c r="DM53" i="18" s="1"/>
  <c r="DM75" i="18"/>
  <c r="DM7" i="18" s="1"/>
  <c r="DL5" i="16"/>
  <c r="DL75" i="16"/>
  <c r="DL7" i="16" s="1"/>
  <c r="DL8" i="16"/>
  <c r="DM54" i="18" l="1"/>
  <c r="DM55" i="18" s="1"/>
  <c r="DM76" i="18"/>
  <c r="DN69" i="18" s="1"/>
  <c r="DN70" i="18" s="1"/>
  <c r="DM9" i="18"/>
  <c r="DL76" i="16"/>
  <c r="DM69" i="16" s="1"/>
  <c r="DM70" i="16" s="1"/>
  <c r="DL9" i="16"/>
  <c r="DM12" i="18" l="1"/>
  <c r="DM11" i="18"/>
  <c r="DN6" i="18"/>
  <c r="DN71" i="18"/>
  <c r="DN72" i="18" s="1"/>
  <c r="DM6" i="16"/>
  <c r="DM71" i="16"/>
  <c r="DM72" i="16" s="1"/>
  <c r="DN63" i="18" l="1"/>
  <c r="DN3" i="18"/>
  <c r="DN52" i="18" s="1"/>
  <c r="DN73" i="18"/>
  <c r="DN74" i="18"/>
  <c r="DM63" i="16"/>
  <c r="DM3" i="16"/>
  <c r="DM73" i="16"/>
  <c r="DM74" i="16"/>
  <c r="DN56" i="18" l="1"/>
  <c r="DN8" i="18"/>
  <c r="DN5" i="18"/>
  <c r="DN53" i="18" s="1"/>
  <c r="DN75" i="18"/>
  <c r="DM8" i="16"/>
  <c r="DM5" i="16"/>
  <c r="DM75" i="16"/>
  <c r="DM7" i="16" s="1"/>
  <c r="DN54" i="18" l="1"/>
  <c r="DN55" i="18" s="1"/>
  <c r="DN11" i="18" s="1"/>
  <c r="DN76" i="18"/>
  <c r="DO69" i="18" s="1"/>
  <c r="DO70" i="18" s="1"/>
  <c r="DN9" i="18"/>
  <c r="DN7" i="18"/>
  <c r="DM76" i="16"/>
  <c r="DN69" i="16" s="1"/>
  <c r="DN70" i="16" s="1"/>
  <c r="DM9" i="16"/>
  <c r="DN12" i="18" l="1"/>
  <c r="DO6" i="18"/>
  <c r="DO71" i="18"/>
  <c r="DO72" i="18" s="1"/>
  <c r="DN6" i="16"/>
  <c r="DN71" i="16"/>
  <c r="DN72" i="16" s="1"/>
  <c r="DO63" i="18" l="1"/>
  <c r="DO3" i="18"/>
  <c r="DO52" i="18" s="1"/>
  <c r="DO74" i="18"/>
  <c r="DO73" i="18"/>
  <c r="DN63" i="16"/>
  <c r="DN3" i="16"/>
  <c r="DN73" i="16"/>
  <c r="DN74" i="16"/>
  <c r="DO56" i="18" l="1"/>
  <c r="DO8" i="18"/>
  <c r="DO5" i="18"/>
  <c r="DO53" i="18" s="1"/>
  <c r="DO75" i="18"/>
  <c r="DN8" i="16"/>
  <c r="DN5" i="16"/>
  <c r="DN75" i="16"/>
  <c r="DO54" i="18" l="1"/>
  <c r="DO55" i="18" s="1"/>
  <c r="DO11" i="18" s="1"/>
  <c r="DO76" i="18"/>
  <c r="DP69" i="18" s="1"/>
  <c r="DP70" i="18" s="1"/>
  <c r="DO9" i="18"/>
  <c r="DO7" i="18"/>
  <c r="DN76" i="16"/>
  <c r="DO69" i="16" s="1"/>
  <c r="DO70" i="16" s="1"/>
  <c r="DN9" i="16"/>
  <c r="DN7" i="16"/>
  <c r="DO12" i="18" l="1"/>
  <c r="DP6" i="18"/>
  <c r="DP71" i="18"/>
  <c r="DP72" i="18" s="1"/>
  <c r="DO6" i="16"/>
  <c r="DO71" i="16"/>
  <c r="DO72" i="16" s="1"/>
  <c r="DP63" i="18" l="1"/>
  <c r="DP3" i="18"/>
  <c r="DP52" i="18" s="1"/>
  <c r="DP73" i="18"/>
  <c r="DP74" i="18"/>
  <c r="DO63" i="16"/>
  <c r="DO3" i="16"/>
  <c r="DO73" i="16"/>
  <c r="DO74" i="16"/>
  <c r="DP56" i="18" l="1"/>
  <c r="DP8" i="18"/>
  <c r="DP5" i="18"/>
  <c r="DP53" i="18" s="1"/>
  <c r="DP75" i="18"/>
  <c r="DO8" i="16"/>
  <c r="DO5" i="16"/>
  <c r="DO75" i="16"/>
  <c r="DP54" i="18" l="1"/>
  <c r="DP55" i="18" s="1"/>
  <c r="DP76" i="18"/>
  <c r="DQ69" i="18" s="1"/>
  <c r="DQ70" i="18" s="1"/>
  <c r="DP9" i="18"/>
  <c r="DP7" i="18"/>
  <c r="DO76" i="16"/>
  <c r="DP69" i="16" s="1"/>
  <c r="DP70" i="16" s="1"/>
  <c r="DO9" i="16"/>
  <c r="DO7" i="16"/>
  <c r="DP12" i="18" l="1"/>
  <c r="DP11" i="18"/>
  <c r="DQ6" i="18"/>
  <c r="DQ71" i="18"/>
  <c r="DQ72" i="18" s="1"/>
  <c r="DP6" i="16"/>
  <c r="DP71" i="16"/>
  <c r="DP72" i="16" s="1"/>
  <c r="DQ63" i="18" l="1"/>
  <c r="DQ3" i="18"/>
  <c r="DQ52" i="18" s="1"/>
  <c r="DQ73" i="18"/>
  <c r="DQ74" i="18"/>
  <c r="DP63" i="16"/>
  <c r="DP3" i="16"/>
  <c r="DP73" i="16"/>
  <c r="DP74" i="16"/>
  <c r="DQ56" i="18" l="1"/>
  <c r="DQ8" i="18"/>
  <c r="DQ5" i="18"/>
  <c r="DQ53" i="18" s="1"/>
  <c r="DQ75" i="18"/>
  <c r="DQ7" i="18" s="1"/>
  <c r="DP8" i="16"/>
  <c r="DP5" i="16"/>
  <c r="DP75" i="16"/>
  <c r="DQ54" i="18" l="1"/>
  <c r="DQ55" i="18" s="1"/>
  <c r="DQ76" i="18"/>
  <c r="DR69" i="18" s="1"/>
  <c r="DR70" i="18" s="1"/>
  <c r="DQ9" i="18"/>
  <c r="DP76" i="16"/>
  <c r="DQ69" i="16" s="1"/>
  <c r="DQ70" i="16" s="1"/>
  <c r="DP9" i="16"/>
  <c r="DP7" i="16"/>
  <c r="DQ12" i="18" l="1"/>
  <c r="DQ11" i="18"/>
  <c r="DR6" i="18"/>
  <c r="DR71" i="18"/>
  <c r="DR72" i="18" s="1"/>
  <c r="DQ6" i="16"/>
  <c r="DQ71" i="16"/>
  <c r="DQ72" i="16" s="1"/>
  <c r="DR63" i="18" l="1"/>
  <c r="DR3" i="18"/>
  <c r="DR52" i="18" s="1"/>
  <c r="DR73" i="18"/>
  <c r="DR74" i="18"/>
  <c r="DQ63" i="16"/>
  <c r="DQ3" i="16"/>
  <c r="DQ73" i="16"/>
  <c r="DQ74" i="16"/>
  <c r="DR56" i="18" l="1"/>
  <c r="DR8" i="18"/>
  <c r="DR5" i="18"/>
  <c r="DR53" i="18" s="1"/>
  <c r="DR75" i="18"/>
  <c r="DR7" i="18" s="1"/>
  <c r="DQ8" i="16"/>
  <c r="DQ5" i="16"/>
  <c r="DQ75" i="16"/>
  <c r="DR54" i="18" l="1"/>
  <c r="DR55" i="18" s="1"/>
  <c r="DR12" i="18" s="1"/>
  <c r="DR76" i="18"/>
  <c r="DS69" i="18" s="1"/>
  <c r="DS70" i="18" s="1"/>
  <c r="DR9" i="18"/>
  <c r="DQ76" i="16"/>
  <c r="DR69" i="16" s="1"/>
  <c r="DR70" i="16" s="1"/>
  <c r="DQ9" i="16"/>
  <c r="DQ7" i="16"/>
  <c r="DR11" i="18" l="1"/>
  <c r="DS6" i="18"/>
  <c r="DS71" i="18"/>
  <c r="DS72" i="18" s="1"/>
  <c r="DR6" i="16"/>
  <c r="DR71" i="16"/>
  <c r="DR72" i="16" s="1"/>
  <c r="DS63" i="18" l="1"/>
  <c r="DS3" i="18"/>
  <c r="DS52" i="18" s="1"/>
  <c r="DS73" i="18"/>
  <c r="DS74" i="18"/>
  <c r="DR63" i="16"/>
  <c r="DR3" i="16"/>
  <c r="DR73" i="16"/>
  <c r="DR74" i="16"/>
  <c r="DS56" i="18" l="1"/>
  <c r="DS8" i="18"/>
  <c r="DS5" i="18"/>
  <c r="DS53" i="18" s="1"/>
  <c r="DS75" i="18"/>
  <c r="DR5" i="16"/>
  <c r="DR75" i="16"/>
  <c r="DR7" i="16" s="1"/>
  <c r="DR8" i="16"/>
  <c r="DS54" i="18" l="1"/>
  <c r="DS55" i="18" s="1"/>
  <c r="DS76" i="18"/>
  <c r="DT69" i="18" s="1"/>
  <c r="DT70" i="18" s="1"/>
  <c r="DS9" i="18"/>
  <c r="DS7" i="18"/>
  <c r="DR76" i="16"/>
  <c r="DS69" i="16" s="1"/>
  <c r="DS70" i="16" s="1"/>
  <c r="DR9" i="16"/>
  <c r="DS11" i="18" l="1"/>
  <c r="DS12" i="18"/>
  <c r="DT6" i="18"/>
  <c r="DT71" i="18"/>
  <c r="DT72" i="18" s="1"/>
  <c r="DS6" i="16"/>
  <c r="DS71" i="16"/>
  <c r="DS72" i="16" s="1"/>
  <c r="DT63" i="18" l="1"/>
  <c r="DT3" i="18"/>
  <c r="DT52" i="18" s="1"/>
  <c r="DT73" i="18"/>
  <c r="DT74" i="18"/>
  <c r="DS63" i="16"/>
  <c r="DS3" i="16"/>
  <c r="DS73" i="16"/>
  <c r="DS74" i="16"/>
  <c r="DT56" i="18" l="1"/>
  <c r="DT8" i="18"/>
  <c r="DT5" i="18"/>
  <c r="DT53" i="18" s="1"/>
  <c r="DT75" i="18"/>
  <c r="DS5" i="16"/>
  <c r="DS75" i="16"/>
  <c r="DS7" i="16" s="1"/>
  <c r="DS8" i="16"/>
  <c r="DT54" i="18" l="1"/>
  <c r="DT55" i="18" s="1"/>
  <c r="DT12" i="18" s="1"/>
  <c r="DT76" i="18"/>
  <c r="DU69" i="18" s="1"/>
  <c r="DU70" i="18" s="1"/>
  <c r="DT9" i="18"/>
  <c r="DT7" i="18"/>
  <c r="DS76" i="16"/>
  <c r="DT69" i="16" s="1"/>
  <c r="DT70" i="16" s="1"/>
  <c r="DS9" i="16"/>
  <c r="DT11" i="18" l="1"/>
  <c r="DU6" i="18"/>
  <c r="DU71" i="18"/>
  <c r="DU72" i="18" s="1"/>
  <c r="DT6" i="16"/>
  <c r="DT71" i="16"/>
  <c r="DT72" i="16" s="1"/>
  <c r="DU63" i="18" l="1"/>
  <c r="DU3" i="18"/>
  <c r="DU52" i="18" s="1"/>
  <c r="DU73" i="18"/>
  <c r="DU74" i="18"/>
  <c r="DT63" i="16"/>
  <c r="DT3" i="16"/>
  <c r="DT73" i="16"/>
  <c r="DT74" i="16"/>
  <c r="DU56" i="18" l="1"/>
  <c r="DU8" i="18"/>
  <c r="DU5" i="18"/>
  <c r="DU53" i="18" s="1"/>
  <c r="DU75" i="18"/>
  <c r="DT5" i="16"/>
  <c r="DT75" i="16"/>
  <c r="DT7" i="16" s="1"/>
  <c r="DT8" i="16"/>
  <c r="DU54" i="18" l="1"/>
  <c r="DU55" i="18" s="1"/>
  <c r="DU76" i="18"/>
  <c r="DV69" i="18" s="1"/>
  <c r="DV70" i="18" s="1"/>
  <c r="DU9" i="18"/>
  <c r="DU7" i="18"/>
  <c r="DT76" i="16"/>
  <c r="DU69" i="16" s="1"/>
  <c r="DU70" i="16" s="1"/>
  <c r="DT9" i="16"/>
  <c r="DU12" i="18" l="1"/>
  <c r="DU11" i="18"/>
  <c r="DV6" i="18"/>
  <c r="DV71" i="18"/>
  <c r="DV72" i="18" s="1"/>
  <c r="DU6" i="16"/>
  <c r="DU71" i="16"/>
  <c r="DU72" i="16" s="1"/>
  <c r="DV63" i="18" l="1"/>
  <c r="DV3" i="18"/>
  <c r="DV52" i="18" s="1"/>
  <c r="DV73" i="18"/>
  <c r="DV74" i="18"/>
  <c r="DU63" i="16"/>
  <c r="DU3" i="16"/>
  <c r="DU73" i="16"/>
  <c r="DU74" i="16"/>
  <c r="DV56" i="18" l="1"/>
  <c r="DV8" i="18"/>
  <c r="DV5" i="18"/>
  <c r="DV53" i="18" s="1"/>
  <c r="DV75" i="18"/>
  <c r="DU8" i="16"/>
  <c r="DU5" i="16"/>
  <c r="DU75" i="16"/>
  <c r="DV54" i="18" l="1"/>
  <c r="DV55" i="18" s="1"/>
  <c r="DV76" i="18"/>
  <c r="DW69" i="18" s="1"/>
  <c r="DW70" i="18" s="1"/>
  <c r="DV9" i="18"/>
  <c r="DV7" i="18"/>
  <c r="DU76" i="16"/>
  <c r="DV69" i="16" s="1"/>
  <c r="DV70" i="16" s="1"/>
  <c r="DU9" i="16"/>
  <c r="DU7" i="16"/>
  <c r="DV12" i="18" l="1"/>
  <c r="DV11" i="18"/>
  <c r="DW6" i="18"/>
  <c r="DW71" i="18"/>
  <c r="DW72" i="18" s="1"/>
  <c r="DV6" i="16"/>
  <c r="DV71" i="16"/>
  <c r="DV72" i="16" s="1"/>
  <c r="DW63" i="18" l="1"/>
  <c r="DW3" i="18"/>
  <c r="DW52" i="18" s="1"/>
  <c r="DW73" i="18"/>
  <c r="DW74" i="18"/>
  <c r="DV63" i="16"/>
  <c r="DV3" i="16"/>
  <c r="DV74" i="16"/>
  <c r="DV73" i="16"/>
  <c r="DW56" i="18" l="1"/>
  <c r="DW8" i="18"/>
  <c r="DW5" i="18"/>
  <c r="DW53" i="18" s="1"/>
  <c r="DW75" i="18"/>
  <c r="DV5" i="16"/>
  <c r="DV75" i="16"/>
  <c r="DV7" i="16" s="1"/>
  <c r="DV8" i="16"/>
  <c r="DW54" i="18" l="1"/>
  <c r="DW55" i="18" s="1"/>
  <c r="DW76" i="18"/>
  <c r="DX69" i="18" s="1"/>
  <c r="DX70" i="18" s="1"/>
  <c r="DW9" i="18"/>
  <c r="DW7" i="18"/>
  <c r="DV76" i="16"/>
  <c r="DW69" i="16" s="1"/>
  <c r="DW70" i="16" s="1"/>
  <c r="DV9" i="16"/>
  <c r="DW12" i="18" l="1"/>
  <c r="DW11" i="18"/>
  <c r="DX6" i="18"/>
  <c r="DX71" i="18"/>
  <c r="DX72" i="18" s="1"/>
  <c r="DW6" i="16"/>
  <c r="DW71" i="16"/>
  <c r="DW72" i="16" s="1"/>
  <c r="DX63" i="18" l="1"/>
  <c r="DX3" i="18"/>
  <c r="DX52" i="18" s="1"/>
  <c r="DX73" i="18"/>
  <c r="DX74" i="18"/>
  <c r="DW63" i="16"/>
  <c r="DW3" i="16"/>
  <c r="DW73" i="16"/>
  <c r="DW74" i="16"/>
  <c r="DX56" i="18" l="1"/>
  <c r="DX8" i="18"/>
  <c r="DX5" i="18"/>
  <c r="DX53" i="18" s="1"/>
  <c r="DX75" i="18"/>
  <c r="DW5" i="16"/>
  <c r="DW75" i="16"/>
  <c r="DW7" i="16" s="1"/>
  <c r="DW8" i="16"/>
  <c r="DX54" i="18" l="1"/>
  <c r="DX55" i="18" s="1"/>
  <c r="DX76" i="18"/>
  <c r="DY69" i="18" s="1"/>
  <c r="DY70" i="18" s="1"/>
  <c r="DX9" i="18"/>
  <c r="DX7" i="18"/>
  <c r="DW76" i="16"/>
  <c r="DX69" i="16" s="1"/>
  <c r="DX70" i="16" s="1"/>
  <c r="DW9" i="16"/>
  <c r="DX12" i="18" l="1"/>
  <c r="DX11" i="18"/>
  <c r="DY6" i="18"/>
  <c r="DY71" i="18"/>
  <c r="DY72" i="18" s="1"/>
  <c r="DX6" i="16"/>
  <c r="DX71" i="16"/>
  <c r="DX72" i="16" s="1"/>
  <c r="DY63" i="18" l="1"/>
  <c r="DY3" i="18"/>
  <c r="DY52" i="18" s="1"/>
  <c r="DY73" i="18"/>
  <c r="DY74" i="18"/>
  <c r="DX63" i="16"/>
  <c r="DX3" i="16"/>
  <c r="DX73" i="16"/>
  <c r="DX74" i="16"/>
  <c r="DY56" i="18" l="1"/>
  <c r="DY8" i="18"/>
  <c r="DY5" i="18"/>
  <c r="DY53" i="18" s="1"/>
  <c r="DY75" i="18"/>
  <c r="DX8" i="16"/>
  <c r="DX5" i="16"/>
  <c r="DX75" i="16"/>
  <c r="DY54" i="18" l="1"/>
  <c r="DY55" i="18" s="1"/>
  <c r="DY76" i="18"/>
  <c r="DZ69" i="18" s="1"/>
  <c r="DZ70" i="18" s="1"/>
  <c r="DY9" i="18"/>
  <c r="DY7" i="18"/>
  <c r="DX76" i="16"/>
  <c r="DY69" i="16" s="1"/>
  <c r="DY70" i="16" s="1"/>
  <c r="DX9" i="16"/>
  <c r="DX7" i="16"/>
  <c r="DY12" i="18" l="1"/>
  <c r="DY11" i="18"/>
  <c r="DZ6" i="18"/>
  <c r="DZ71" i="18"/>
  <c r="DZ72" i="18" s="1"/>
  <c r="DY6" i="16"/>
  <c r="DY71" i="16"/>
  <c r="DY72" i="16" s="1"/>
  <c r="DZ63" i="18" l="1"/>
  <c r="DZ3" i="18"/>
  <c r="DZ52" i="18" s="1"/>
  <c r="DZ73" i="18"/>
  <c r="DZ74" i="18"/>
  <c r="DY63" i="16"/>
  <c r="DY3" i="16"/>
  <c r="DY73" i="16"/>
  <c r="DY74" i="16"/>
  <c r="DZ56" i="18" l="1"/>
  <c r="DZ8" i="18"/>
  <c r="DZ5" i="18"/>
  <c r="DZ53" i="18" s="1"/>
  <c r="DZ75" i="18"/>
  <c r="DZ7" i="18" s="1"/>
  <c r="DY8" i="16"/>
  <c r="DY5" i="16"/>
  <c r="DY75" i="16"/>
  <c r="DY7" i="16" s="1"/>
  <c r="DZ54" i="18" l="1"/>
  <c r="DZ55" i="18" s="1"/>
  <c r="DZ76" i="18"/>
  <c r="EA69" i="18" s="1"/>
  <c r="EA70" i="18" s="1"/>
  <c r="DZ9" i="18"/>
  <c r="DY76" i="16"/>
  <c r="DZ69" i="16" s="1"/>
  <c r="DZ70" i="16" s="1"/>
  <c r="DY9" i="16"/>
  <c r="DZ12" i="18" l="1"/>
  <c r="DZ11" i="18"/>
  <c r="EA6" i="18"/>
  <c r="EA71" i="18"/>
  <c r="EA72" i="18" s="1"/>
  <c r="DZ6" i="16"/>
  <c r="DZ71" i="16"/>
  <c r="DZ72" i="16" s="1"/>
  <c r="EA63" i="18" l="1"/>
  <c r="EA3" i="18"/>
  <c r="EA52" i="18" s="1"/>
  <c r="EA73" i="18"/>
  <c r="EA74" i="18"/>
  <c r="DZ63" i="16"/>
  <c r="DZ3" i="16"/>
  <c r="DZ73" i="16"/>
  <c r="DZ74" i="16"/>
  <c r="EA56" i="18" l="1"/>
  <c r="EA8" i="18"/>
  <c r="EA5" i="18"/>
  <c r="EA53" i="18" s="1"/>
  <c r="EA75" i="18"/>
  <c r="DZ8" i="16"/>
  <c r="DZ5" i="16"/>
  <c r="DZ75" i="16"/>
  <c r="EA54" i="18" l="1"/>
  <c r="EA55" i="18" s="1"/>
  <c r="EA76" i="18"/>
  <c r="EB69" i="18" s="1"/>
  <c r="EB70" i="18" s="1"/>
  <c r="EA9" i="18"/>
  <c r="EA7" i="18"/>
  <c r="DZ76" i="16"/>
  <c r="EA69" i="16" s="1"/>
  <c r="EA70" i="16" s="1"/>
  <c r="DZ9" i="16"/>
  <c r="DZ7" i="16"/>
  <c r="EA12" i="18" l="1"/>
  <c r="EA11" i="18"/>
  <c r="EB6" i="18"/>
  <c r="EB71" i="18"/>
  <c r="EB72" i="18" s="1"/>
  <c r="EA6" i="16"/>
  <c r="EA71" i="16"/>
  <c r="EA72" i="16" s="1"/>
  <c r="EB63" i="18" l="1"/>
  <c r="EB3" i="18"/>
  <c r="EB52" i="18" s="1"/>
  <c r="EB73" i="18"/>
  <c r="EB74" i="18"/>
  <c r="EA63" i="16"/>
  <c r="EA3" i="16"/>
  <c r="EA73" i="16"/>
  <c r="EA74" i="16"/>
  <c r="EB56" i="18" l="1"/>
  <c r="EB8" i="18"/>
  <c r="EB5" i="18"/>
  <c r="EB53" i="18" s="1"/>
  <c r="EB75" i="18"/>
  <c r="EA8" i="16"/>
  <c r="EA5" i="16"/>
  <c r="EA75" i="16"/>
  <c r="EB54" i="18" l="1"/>
  <c r="EB55" i="18" s="1"/>
  <c r="EB11" i="18" s="1"/>
  <c r="EB76" i="18"/>
  <c r="EC69" i="18" s="1"/>
  <c r="EC70" i="18" s="1"/>
  <c r="EB9" i="18"/>
  <c r="EB7" i="18"/>
  <c r="EA76" i="16"/>
  <c r="EB69" i="16" s="1"/>
  <c r="EB70" i="16" s="1"/>
  <c r="EA9" i="16"/>
  <c r="EA7" i="16"/>
  <c r="EB12" i="18" l="1"/>
  <c r="EC6" i="18"/>
  <c r="EC71" i="18"/>
  <c r="EC72" i="18" s="1"/>
  <c r="EB6" i="16"/>
  <c r="EB71" i="16"/>
  <c r="EB72" i="16" s="1"/>
  <c r="EC63" i="18" l="1"/>
  <c r="EC3" i="18"/>
  <c r="EC52" i="18" s="1"/>
  <c r="EC73" i="18"/>
  <c r="EC74" i="18"/>
  <c r="EB63" i="16"/>
  <c r="EB3" i="16"/>
  <c r="EB74" i="16"/>
  <c r="EB73" i="16"/>
  <c r="EC56" i="18" l="1"/>
  <c r="EC8" i="18"/>
  <c r="EC5" i="18"/>
  <c r="EC53" i="18" s="1"/>
  <c r="EC75" i="18"/>
  <c r="EB5" i="16"/>
  <c r="EB75" i="16"/>
  <c r="EB7" i="16" s="1"/>
  <c r="EB8" i="16"/>
  <c r="EC54" i="18" l="1"/>
  <c r="EC55" i="18" s="1"/>
  <c r="EC11" i="18" s="1"/>
  <c r="EC76" i="18"/>
  <c r="ED69" i="18" s="1"/>
  <c r="ED70" i="18" s="1"/>
  <c r="EC9" i="18"/>
  <c r="EC7" i="18"/>
  <c r="EB76" i="16"/>
  <c r="EC69" i="16" s="1"/>
  <c r="EC70" i="16" s="1"/>
  <c r="EB9" i="16"/>
  <c r="EC12" i="18" l="1"/>
  <c r="ED6" i="18"/>
  <c r="ED71" i="18"/>
  <c r="ED72" i="18" s="1"/>
  <c r="EC6" i="16"/>
  <c r="EC71" i="16"/>
  <c r="EC72" i="16" s="1"/>
  <c r="ED63" i="18" l="1"/>
  <c r="ED3" i="18"/>
  <c r="ED52" i="18" s="1"/>
  <c r="ED73" i="18"/>
  <c r="ED74" i="18"/>
  <c r="EC63" i="16"/>
  <c r="EC3" i="16"/>
  <c r="EC73" i="16"/>
  <c r="EC74" i="16"/>
  <c r="ED56" i="18" l="1"/>
  <c r="ED8" i="18"/>
  <c r="ED5" i="18"/>
  <c r="ED53" i="18" s="1"/>
  <c r="ED75" i="18"/>
  <c r="EC8" i="16"/>
  <c r="EC5" i="16"/>
  <c r="EC75" i="16"/>
  <c r="ED54" i="18" l="1"/>
  <c r="ED55" i="18" s="1"/>
  <c r="ED11" i="18" s="1"/>
  <c r="ED76" i="18"/>
  <c r="EE69" i="18" s="1"/>
  <c r="EE70" i="18" s="1"/>
  <c r="ED9" i="18"/>
  <c r="ED7" i="18"/>
  <c r="EC76" i="16"/>
  <c r="ED69" i="16" s="1"/>
  <c r="ED70" i="16" s="1"/>
  <c r="EC9" i="16"/>
  <c r="EC7" i="16"/>
  <c r="ED12" i="18" l="1"/>
  <c r="EE6" i="18"/>
  <c r="EE71" i="18"/>
  <c r="EE72" i="18" s="1"/>
  <c r="ED6" i="16"/>
  <c r="ED71" i="16"/>
  <c r="ED72" i="16" s="1"/>
  <c r="EE63" i="18" l="1"/>
  <c r="EE3" i="18"/>
  <c r="EE52" i="18" s="1"/>
  <c r="EE73" i="18"/>
  <c r="EE74" i="18"/>
  <c r="ED3" i="16"/>
  <c r="ED63" i="16"/>
  <c r="ED73" i="16"/>
  <c r="ED74" i="16"/>
  <c r="EE56" i="18" l="1"/>
  <c r="EE8" i="18"/>
  <c r="EE5" i="18"/>
  <c r="EE53" i="18" s="1"/>
  <c r="EE75" i="18"/>
  <c r="ED8" i="16"/>
  <c r="ED5" i="16"/>
  <c r="ED75" i="16"/>
  <c r="EE54" i="18" l="1"/>
  <c r="EE55" i="18" s="1"/>
  <c r="EE11" i="18" s="1"/>
  <c r="EE76" i="18"/>
  <c r="EF69" i="18" s="1"/>
  <c r="EF70" i="18" s="1"/>
  <c r="EE9" i="18"/>
  <c r="EE7" i="18"/>
  <c r="ED76" i="16"/>
  <c r="EE69" i="16" s="1"/>
  <c r="EE70" i="16" s="1"/>
  <c r="ED9" i="16"/>
  <c r="ED7" i="16"/>
  <c r="EE12" i="18" l="1"/>
  <c r="EF6" i="18"/>
  <c r="EF71" i="18"/>
  <c r="EF72" i="18" s="1"/>
  <c r="EE6" i="16"/>
  <c r="EE71" i="16"/>
  <c r="EE72" i="16" s="1"/>
  <c r="EF63" i="18" l="1"/>
  <c r="EF3" i="18"/>
  <c r="EF52" i="18" s="1"/>
  <c r="EF73" i="18"/>
  <c r="EF74" i="18"/>
  <c r="EE63" i="16"/>
  <c r="EE3" i="16"/>
  <c r="EE74" i="16"/>
  <c r="EE73" i="16"/>
  <c r="EF56" i="18" l="1"/>
  <c r="EF8" i="18"/>
  <c r="EF5" i="18"/>
  <c r="EF53" i="18" s="1"/>
  <c r="EF75" i="18"/>
  <c r="EE5" i="16"/>
  <c r="EE75" i="16"/>
  <c r="EE7" i="16" s="1"/>
  <c r="EE8" i="16"/>
  <c r="EF54" i="18" l="1"/>
  <c r="EF55" i="18" s="1"/>
  <c r="EF11" i="18" s="1"/>
  <c r="EF76" i="18"/>
  <c r="EG69" i="18" s="1"/>
  <c r="EG70" i="18" s="1"/>
  <c r="EF9" i="18"/>
  <c r="EF7" i="18"/>
  <c r="EE76" i="16"/>
  <c r="EF69" i="16" s="1"/>
  <c r="EF70" i="16" s="1"/>
  <c r="EE9" i="16"/>
  <c r="EF12" i="18" l="1"/>
  <c r="EG6" i="18"/>
  <c r="EG71" i="18"/>
  <c r="EG72" i="18" s="1"/>
  <c r="EF6" i="16"/>
  <c r="EF71" i="16"/>
  <c r="EF72" i="16" s="1"/>
  <c r="EG63" i="18" l="1"/>
  <c r="EG3" i="18"/>
  <c r="EG52" i="18" s="1"/>
  <c r="EG73" i="18"/>
  <c r="EG74" i="18"/>
  <c r="EF63" i="16"/>
  <c r="EF3" i="16"/>
  <c r="EF73" i="16"/>
  <c r="EF74" i="16"/>
  <c r="EG56" i="18" l="1"/>
  <c r="EG8" i="18"/>
  <c r="EG5" i="18"/>
  <c r="EG53" i="18" s="1"/>
  <c r="EG75" i="18"/>
  <c r="EF8" i="16"/>
  <c r="EF5" i="16"/>
  <c r="EF75" i="16"/>
  <c r="EG54" i="18" l="1"/>
  <c r="EG55" i="18" s="1"/>
  <c r="EG76" i="18"/>
  <c r="EH69" i="18" s="1"/>
  <c r="EH70" i="18" s="1"/>
  <c r="EG9" i="18"/>
  <c r="EG7" i="18"/>
  <c r="EF76" i="16"/>
  <c r="EG69" i="16" s="1"/>
  <c r="EG70" i="16" s="1"/>
  <c r="EF9" i="16"/>
  <c r="EF7" i="16"/>
  <c r="EG12" i="18" l="1"/>
  <c r="EG11" i="18"/>
  <c r="EH6" i="18"/>
  <c r="EH71" i="18"/>
  <c r="EH72" i="18" s="1"/>
  <c r="EG6" i="16"/>
  <c r="EG71" i="16"/>
  <c r="EG72" i="16" s="1"/>
  <c r="EH63" i="18" l="1"/>
  <c r="EH3" i="18"/>
  <c r="EH52" i="18" s="1"/>
  <c r="EH73" i="18"/>
  <c r="EH74" i="18"/>
  <c r="EG63" i="16"/>
  <c r="EG3" i="16"/>
  <c r="EG74" i="16"/>
  <c r="EG73" i="16"/>
  <c r="EH56" i="18" l="1"/>
  <c r="EH8" i="18"/>
  <c r="EH5" i="18"/>
  <c r="EH53" i="18" s="1"/>
  <c r="EH75" i="18"/>
  <c r="EG5" i="16"/>
  <c r="EG75" i="16"/>
  <c r="EG7" i="16" s="1"/>
  <c r="EG8" i="16"/>
  <c r="EH54" i="18" l="1"/>
  <c r="EH55" i="18" s="1"/>
  <c r="EH76" i="18"/>
  <c r="EI69" i="18" s="1"/>
  <c r="EI70" i="18" s="1"/>
  <c r="EH9" i="18"/>
  <c r="EH7" i="18"/>
  <c r="EG76" i="16"/>
  <c r="EH69" i="16" s="1"/>
  <c r="EH70" i="16" s="1"/>
  <c r="EG9" i="16"/>
  <c r="EH11" i="18" l="1"/>
  <c r="EH12" i="18"/>
  <c r="EI6" i="18"/>
  <c r="EI71" i="18"/>
  <c r="EI72" i="18" s="1"/>
  <c r="EH6" i="16"/>
  <c r="EH71" i="16"/>
  <c r="EH72" i="16" s="1"/>
  <c r="EI63" i="18" l="1"/>
  <c r="EI3" i="18"/>
  <c r="EI52" i="18" s="1"/>
  <c r="EI73" i="18"/>
  <c r="EI74" i="18"/>
  <c r="EH63" i="16"/>
  <c r="EH3" i="16"/>
  <c r="EH73" i="16"/>
  <c r="EH74" i="16"/>
  <c r="EI56" i="18" l="1"/>
  <c r="EI8" i="18"/>
  <c r="EI5" i="18"/>
  <c r="EI53" i="18" s="1"/>
  <c r="EI75" i="18"/>
  <c r="EI7" i="18" s="1"/>
  <c r="EH8" i="16"/>
  <c r="EH5" i="16"/>
  <c r="EH75" i="16"/>
  <c r="EH7" i="16" s="1"/>
  <c r="EI54" i="18" l="1"/>
  <c r="EI55" i="18" s="1"/>
  <c r="EI76" i="18"/>
  <c r="EJ69" i="18" s="1"/>
  <c r="EJ70" i="18" s="1"/>
  <c r="EI9" i="18"/>
  <c r="EH76" i="16"/>
  <c r="EI69" i="16" s="1"/>
  <c r="EI70" i="16" s="1"/>
  <c r="EH9" i="16"/>
  <c r="EI12" i="18" l="1"/>
  <c r="EI11" i="18"/>
  <c r="EJ6" i="18"/>
  <c r="EJ71" i="18"/>
  <c r="EJ72" i="18" s="1"/>
  <c r="EI6" i="16"/>
  <c r="EI71" i="16"/>
  <c r="EI72" i="16" s="1"/>
  <c r="EJ63" i="18" l="1"/>
  <c r="EJ3" i="18"/>
  <c r="EJ52" i="18" s="1"/>
  <c r="EJ73" i="18"/>
  <c r="EJ74" i="18"/>
  <c r="EI63" i="16"/>
  <c r="EI3" i="16"/>
  <c r="EI73" i="16"/>
  <c r="EI74" i="16"/>
  <c r="EJ56" i="18" l="1"/>
  <c r="EJ8" i="18"/>
  <c r="EJ5" i="18"/>
  <c r="EJ53" i="18" s="1"/>
  <c r="EJ75" i="18"/>
  <c r="EJ7" i="18" s="1"/>
  <c r="EI8" i="16"/>
  <c r="EI5" i="16"/>
  <c r="EI75" i="16"/>
  <c r="EI7" i="16" s="1"/>
  <c r="EJ54" i="18" l="1"/>
  <c r="EJ55" i="18" s="1"/>
  <c r="EJ76" i="18"/>
  <c r="EK69" i="18" s="1"/>
  <c r="EK70" i="18" s="1"/>
  <c r="EJ9" i="18"/>
  <c r="EI76" i="16"/>
  <c r="EJ69" i="16" s="1"/>
  <c r="EJ70" i="16" s="1"/>
  <c r="EI9" i="16"/>
  <c r="EJ11" i="18" l="1"/>
  <c r="EJ12" i="18"/>
  <c r="EK6" i="18"/>
  <c r="EK71" i="18"/>
  <c r="EK72" i="18" s="1"/>
  <c r="EJ6" i="16"/>
  <c r="EJ71" i="16"/>
  <c r="EJ72" i="16" s="1"/>
  <c r="EK63" i="18" l="1"/>
  <c r="EK3" i="18"/>
  <c r="EK52" i="18" s="1"/>
  <c r="EK73" i="18"/>
  <c r="EK74" i="18"/>
  <c r="EJ63" i="16"/>
  <c r="EJ3" i="16"/>
  <c r="EJ74" i="16"/>
  <c r="EJ73" i="16"/>
  <c r="EK56" i="18" l="1"/>
  <c r="EK8" i="18"/>
  <c r="EK5" i="18"/>
  <c r="EK53" i="18" s="1"/>
  <c r="EK75" i="18"/>
  <c r="EJ5" i="16"/>
  <c r="EJ75" i="16"/>
  <c r="EJ7" i="16" s="1"/>
  <c r="EJ8" i="16"/>
  <c r="EK54" i="18" l="1"/>
  <c r="EK55" i="18" s="1"/>
  <c r="EK76" i="18"/>
  <c r="EL69" i="18" s="1"/>
  <c r="EL70" i="18" s="1"/>
  <c r="EK9" i="18"/>
  <c r="EK7" i="18"/>
  <c r="EJ76" i="16"/>
  <c r="EK69" i="16" s="1"/>
  <c r="EK70" i="16" s="1"/>
  <c r="EJ9" i="16"/>
  <c r="EK12" i="18" l="1"/>
  <c r="EK11" i="18"/>
  <c r="EL6" i="18"/>
  <c r="EL71" i="18"/>
  <c r="EL72" i="18" s="1"/>
  <c r="EK6" i="16"/>
  <c r="EK71" i="16"/>
  <c r="EK72" i="16" s="1"/>
  <c r="EL63" i="18" l="1"/>
  <c r="EL3" i="18"/>
  <c r="EL52" i="18" s="1"/>
  <c r="EL74" i="18"/>
  <c r="EL73" i="18"/>
  <c r="EK63" i="16"/>
  <c r="EK3" i="16"/>
  <c r="EK73" i="16"/>
  <c r="EK74" i="16"/>
  <c r="EL56" i="18" l="1"/>
  <c r="EL8" i="18"/>
  <c r="EL5" i="18"/>
  <c r="EL53" i="18" s="1"/>
  <c r="EL75" i="18"/>
  <c r="EK8" i="16"/>
  <c r="EK5" i="16"/>
  <c r="EK75" i="16"/>
  <c r="EL54" i="18" l="1"/>
  <c r="EL55" i="18" s="1"/>
  <c r="EL76" i="18"/>
  <c r="EM69" i="18" s="1"/>
  <c r="EM70" i="18" s="1"/>
  <c r="EL9" i="18"/>
  <c r="EL7" i="18"/>
  <c r="EK76" i="16"/>
  <c r="EL69" i="16" s="1"/>
  <c r="EL70" i="16" s="1"/>
  <c r="EK9" i="16"/>
  <c r="EK7" i="16"/>
  <c r="EL11" i="18" l="1"/>
  <c r="EL12" i="18"/>
  <c r="EM6" i="18"/>
  <c r="EM71" i="18"/>
  <c r="EM72" i="18" s="1"/>
  <c r="EL6" i="16"/>
  <c r="EL71" i="16"/>
  <c r="EL72" i="16" s="1"/>
  <c r="EM63" i="18" l="1"/>
  <c r="EM3" i="18"/>
  <c r="EM52" i="18" s="1"/>
  <c r="EM73" i="18"/>
  <c r="EM74" i="18"/>
  <c r="EL63" i="16"/>
  <c r="EL3" i="16"/>
  <c r="EL73" i="16"/>
  <c r="EL74" i="16"/>
  <c r="EM56" i="18" l="1"/>
  <c r="EM8" i="18"/>
  <c r="EM5" i="18"/>
  <c r="EM53" i="18" s="1"/>
  <c r="EM75" i="18"/>
  <c r="EL8" i="16"/>
  <c r="EL5" i="16"/>
  <c r="EL75" i="16"/>
  <c r="EL7" i="16" s="1"/>
  <c r="EM54" i="18" l="1"/>
  <c r="EM55" i="18" s="1"/>
  <c r="EM11" i="18" s="1"/>
  <c r="EM76" i="18"/>
  <c r="EN69" i="18" s="1"/>
  <c r="EN70" i="18" s="1"/>
  <c r="EM9" i="18"/>
  <c r="EM7" i="18"/>
  <c r="EL76" i="16"/>
  <c r="EM69" i="16" s="1"/>
  <c r="EM70" i="16" s="1"/>
  <c r="EL9" i="16"/>
  <c r="EM12" i="18" l="1"/>
  <c r="EN6" i="18"/>
  <c r="EN71" i="18"/>
  <c r="EN72" i="18" s="1"/>
  <c r="EM6" i="16"/>
  <c r="EM71" i="16"/>
  <c r="EM72" i="16" s="1"/>
  <c r="EN63" i="18" l="1"/>
  <c r="EN3" i="18"/>
  <c r="EN52" i="18" s="1"/>
  <c r="EN73" i="18"/>
  <c r="EN74" i="18"/>
  <c r="EM63" i="16"/>
  <c r="EM3" i="16"/>
  <c r="EM73" i="16"/>
  <c r="EM74" i="16"/>
  <c r="EN56" i="18" l="1"/>
  <c r="EN5" i="18"/>
  <c r="EN53" i="18" s="1"/>
  <c r="EN75" i="18"/>
  <c r="EN7" i="18" s="1"/>
  <c r="EN8" i="18"/>
  <c r="EM8" i="16"/>
  <c r="EM5" i="16"/>
  <c r="EM75" i="16"/>
  <c r="EM7" i="16" s="1"/>
  <c r="EN54" i="18" l="1"/>
  <c r="EN55" i="18" s="1"/>
  <c r="EN76" i="18"/>
  <c r="EO69" i="18" s="1"/>
  <c r="EO70" i="18" s="1"/>
  <c r="EN9" i="18"/>
  <c r="EM76" i="16"/>
  <c r="EN69" i="16" s="1"/>
  <c r="EN70" i="16" s="1"/>
  <c r="EM9" i="16"/>
  <c r="EN12" i="18" l="1"/>
  <c r="EN11" i="18"/>
  <c r="EO6" i="18"/>
  <c r="EO71" i="18"/>
  <c r="EO72" i="18" s="1"/>
  <c r="EN6" i="16"/>
  <c r="EN71" i="16"/>
  <c r="EN72" i="16" s="1"/>
  <c r="EO63" i="18" l="1"/>
  <c r="EO3" i="18"/>
  <c r="EO52" i="18" s="1"/>
  <c r="EO73" i="18"/>
  <c r="EO74" i="18"/>
  <c r="EN63" i="16"/>
  <c r="EN3" i="16"/>
  <c r="EN73" i="16"/>
  <c r="EN74" i="16"/>
  <c r="EO56" i="18" l="1"/>
  <c r="EO8" i="18"/>
  <c r="EO5" i="18"/>
  <c r="EO53" i="18" s="1"/>
  <c r="EO75" i="18"/>
  <c r="EN8" i="16"/>
  <c r="EN5" i="16"/>
  <c r="EN75" i="16"/>
  <c r="EN7" i="16" s="1"/>
  <c r="EO54" i="18" l="1"/>
  <c r="EO55" i="18" s="1"/>
  <c r="EO12" i="18" s="1"/>
  <c r="EO76" i="18"/>
  <c r="EP69" i="18" s="1"/>
  <c r="EP70" i="18" s="1"/>
  <c r="EO9" i="18"/>
  <c r="EO7" i="18"/>
  <c r="EN76" i="16"/>
  <c r="EO69" i="16" s="1"/>
  <c r="EO70" i="16" s="1"/>
  <c r="EN9" i="16"/>
  <c r="EO11" i="18" l="1"/>
  <c r="EP6" i="18"/>
  <c r="EP71" i="18"/>
  <c r="EP72" i="18" s="1"/>
  <c r="EO6" i="16"/>
  <c r="EO71" i="16"/>
  <c r="EO72" i="16" s="1"/>
  <c r="EP63" i="18" l="1"/>
  <c r="EP3" i="18"/>
  <c r="EP52" i="18" s="1"/>
  <c r="EP73" i="18"/>
  <c r="EP74" i="18"/>
  <c r="EO63" i="16"/>
  <c r="EO3" i="16"/>
  <c r="EO73" i="16"/>
  <c r="EO74" i="16"/>
  <c r="EP56" i="18" l="1"/>
  <c r="EP8" i="18"/>
  <c r="EP5" i="18"/>
  <c r="EP53" i="18" s="1"/>
  <c r="EP75" i="18"/>
  <c r="EO8" i="16"/>
  <c r="EO5" i="16"/>
  <c r="EO75" i="16"/>
  <c r="EO7" i="16" s="1"/>
  <c r="EP54" i="18" l="1"/>
  <c r="EP55" i="18" s="1"/>
  <c r="EP76" i="18"/>
  <c r="EQ69" i="18" s="1"/>
  <c r="EQ70" i="18" s="1"/>
  <c r="EP9" i="18"/>
  <c r="EP7" i="18"/>
  <c r="EO76" i="16"/>
  <c r="EP69" i="16" s="1"/>
  <c r="EP70" i="16" s="1"/>
  <c r="EO9" i="16"/>
  <c r="EP12" i="18" l="1"/>
  <c r="EP11" i="18"/>
  <c r="EQ6" i="18"/>
  <c r="EQ71" i="18"/>
  <c r="EQ72" i="18" s="1"/>
  <c r="EP6" i="16"/>
  <c r="EP71" i="16"/>
  <c r="EP72" i="16" s="1"/>
  <c r="EQ63" i="18" l="1"/>
  <c r="EQ3" i="18"/>
  <c r="EQ52" i="18" s="1"/>
  <c r="EQ73" i="18"/>
  <c r="EQ74" i="18"/>
  <c r="EP63" i="16"/>
  <c r="EP3" i="16"/>
  <c r="EP73" i="16"/>
  <c r="EP74" i="16"/>
  <c r="EQ56" i="18" l="1"/>
  <c r="EQ8" i="18"/>
  <c r="EQ5" i="18"/>
  <c r="EQ53" i="18" s="1"/>
  <c r="EQ75" i="18"/>
  <c r="EQ7" i="18" s="1"/>
  <c r="EP8" i="16"/>
  <c r="EP5" i="16"/>
  <c r="EP75" i="16"/>
  <c r="EQ54" i="18" l="1"/>
  <c r="EQ55" i="18" s="1"/>
  <c r="EQ12" i="18" s="1"/>
  <c r="EQ76" i="18"/>
  <c r="ER69" i="18" s="1"/>
  <c r="ER70" i="18" s="1"/>
  <c r="EQ9" i="18"/>
  <c r="EP76" i="16"/>
  <c r="EQ69" i="16" s="1"/>
  <c r="EQ70" i="16" s="1"/>
  <c r="EP9" i="16"/>
  <c r="EP7" i="16"/>
  <c r="EQ11" i="18" l="1"/>
  <c r="ER6" i="18"/>
  <c r="ER71" i="18"/>
  <c r="ER72" i="18" s="1"/>
  <c r="EQ6" i="16"/>
  <c r="EQ71" i="16"/>
  <c r="EQ72" i="16" s="1"/>
  <c r="ER63" i="18" l="1"/>
  <c r="ER3" i="18"/>
  <c r="ER52" i="18" s="1"/>
  <c r="ER73" i="18"/>
  <c r="ER74" i="18"/>
  <c r="EQ63" i="16"/>
  <c r="EQ3" i="16"/>
  <c r="EQ74" i="16"/>
  <c r="EQ73" i="16"/>
  <c r="ER56" i="18" l="1"/>
  <c r="ER8" i="18"/>
  <c r="ER5" i="18"/>
  <c r="ER53" i="18" s="1"/>
  <c r="ER75" i="18"/>
  <c r="EQ5" i="16"/>
  <c r="EQ75" i="16"/>
  <c r="EQ7" i="16" s="1"/>
  <c r="EQ8" i="16"/>
  <c r="ER54" i="18" l="1"/>
  <c r="ER55" i="18" s="1"/>
  <c r="ER76" i="18"/>
  <c r="ES69" i="18" s="1"/>
  <c r="ES70" i="18" s="1"/>
  <c r="ER9" i="18"/>
  <c r="ER7" i="18"/>
  <c r="EQ76" i="16"/>
  <c r="ER69" i="16" s="1"/>
  <c r="ER70" i="16" s="1"/>
  <c r="EQ9" i="16"/>
  <c r="ER12" i="18" l="1"/>
  <c r="ER11" i="18"/>
  <c r="ES6" i="18"/>
  <c r="ES71" i="18"/>
  <c r="ES72" i="18" s="1"/>
  <c r="ER6" i="16"/>
  <c r="ER71" i="16"/>
  <c r="ER72" i="16" s="1"/>
  <c r="ES63" i="18" l="1"/>
  <c r="ES3" i="18"/>
  <c r="ES52" i="18" s="1"/>
  <c r="ES74" i="18"/>
  <c r="ES73" i="18"/>
  <c r="ER63" i="16"/>
  <c r="ER3" i="16"/>
  <c r="ER74" i="16"/>
  <c r="ER73" i="16"/>
  <c r="ES56" i="18" l="1"/>
  <c r="ES5" i="18"/>
  <c r="ES53" i="18" s="1"/>
  <c r="ES75" i="18"/>
  <c r="ES8" i="18"/>
  <c r="ER5" i="16"/>
  <c r="ER75" i="16"/>
  <c r="ER7" i="16" s="1"/>
  <c r="ER8" i="16"/>
  <c r="ES54" i="18" l="1"/>
  <c r="ES55" i="18" s="1"/>
  <c r="ES76" i="18"/>
  <c r="ET69" i="18" s="1"/>
  <c r="ET70" i="18" s="1"/>
  <c r="ES9" i="18"/>
  <c r="ES7" i="18"/>
  <c r="ER76" i="16"/>
  <c r="ES69" i="16" s="1"/>
  <c r="ES70" i="16" s="1"/>
  <c r="ER9" i="16"/>
  <c r="ES12" i="18" l="1"/>
  <c r="ES11" i="18"/>
  <c r="ET6" i="18"/>
  <c r="ET71" i="18"/>
  <c r="ET72" i="18" s="1"/>
  <c r="ES6" i="16"/>
  <c r="ES71" i="16"/>
  <c r="ES72" i="16" s="1"/>
  <c r="ET63" i="18" l="1"/>
  <c r="ET3" i="18"/>
  <c r="ET52" i="18" s="1"/>
  <c r="ET73" i="18"/>
  <c r="ET74" i="18"/>
  <c r="ES63" i="16"/>
  <c r="ES3" i="16"/>
  <c r="ES73" i="16"/>
  <c r="ES74" i="16"/>
  <c r="ET56" i="18" l="1"/>
  <c r="ET8" i="18"/>
  <c r="ET5" i="18"/>
  <c r="ET53" i="18" s="1"/>
  <c r="ET75" i="18"/>
  <c r="ET7" i="18" s="1"/>
  <c r="ES8" i="16"/>
  <c r="ES5" i="16"/>
  <c r="ES75" i="16"/>
  <c r="ET54" i="18" l="1"/>
  <c r="ET55" i="18" s="1"/>
  <c r="ET76" i="18"/>
  <c r="EU69" i="18" s="1"/>
  <c r="EU70" i="18" s="1"/>
  <c r="ET9" i="18"/>
  <c r="ES76" i="16"/>
  <c r="ET69" i="16" s="1"/>
  <c r="ET70" i="16" s="1"/>
  <c r="ES9" i="16"/>
  <c r="ES7" i="16"/>
  <c r="ET12" i="18" l="1"/>
  <c r="ET11" i="18"/>
  <c r="EU6" i="18"/>
  <c r="EU71" i="18"/>
  <c r="EU72" i="18" s="1"/>
  <c r="ET6" i="16"/>
  <c r="ET71" i="16"/>
  <c r="ET72" i="16" s="1"/>
  <c r="EU63" i="18" l="1"/>
  <c r="EU3" i="18"/>
  <c r="EU52" i="18" s="1"/>
  <c r="EU73" i="18"/>
  <c r="EU74" i="18"/>
  <c r="ET63" i="16"/>
  <c r="ET3" i="16"/>
  <c r="ET73" i="16"/>
  <c r="ET74" i="16"/>
  <c r="EU56" i="18" l="1"/>
  <c r="EU8" i="18"/>
  <c r="EU5" i="18"/>
  <c r="EU53" i="18" s="1"/>
  <c r="EU75" i="18"/>
  <c r="ET8" i="16"/>
  <c r="ET5" i="16"/>
  <c r="ET75" i="16"/>
  <c r="EU54" i="18" l="1"/>
  <c r="EU55" i="18" s="1"/>
  <c r="EU76" i="18"/>
  <c r="EV69" i="18" s="1"/>
  <c r="EV70" i="18" s="1"/>
  <c r="EU9" i="18"/>
  <c r="EU7" i="18"/>
  <c r="ET76" i="16"/>
  <c r="EU69" i="16" s="1"/>
  <c r="EU70" i="16" s="1"/>
  <c r="ET9" i="16"/>
  <c r="ET7" i="16"/>
  <c r="EU12" i="18" l="1"/>
  <c r="EU11" i="18"/>
  <c r="EV6" i="18"/>
  <c r="EV71" i="18"/>
  <c r="EV72" i="18" s="1"/>
  <c r="EU6" i="16"/>
  <c r="EU71" i="16"/>
  <c r="EU72" i="16" s="1"/>
  <c r="EV63" i="18" l="1"/>
  <c r="EV3" i="18"/>
  <c r="EV52" i="18" s="1"/>
  <c r="EV73" i="18"/>
  <c r="EV74" i="18"/>
  <c r="EU63" i="16"/>
  <c r="EU3" i="16"/>
  <c r="EU74" i="16"/>
  <c r="EU73" i="16"/>
  <c r="EV56" i="18" l="1"/>
  <c r="EV8" i="18"/>
  <c r="EV5" i="18"/>
  <c r="EV53" i="18" s="1"/>
  <c r="EV75" i="18"/>
  <c r="EU5" i="16"/>
  <c r="EU75" i="16"/>
  <c r="EU7" i="16" s="1"/>
  <c r="EU8" i="16"/>
  <c r="EV54" i="18" l="1"/>
  <c r="EV55" i="18" s="1"/>
  <c r="EV76" i="18"/>
  <c r="EW69" i="18" s="1"/>
  <c r="EW70" i="18" s="1"/>
  <c r="EV9" i="18"/>
  <c r="EV7" i="18"/>
  <c r="EU76" i="16"/>
  <c r="EV69" i="16" s="1"/>
  <c r="EV70" i="16" s="1"/>
  <c r="EU9" i="16"/>
  <c r="EV12" i="18" l="1"/>
  <c r="EV11" i="18"/>
  <c r="EW6" i="18"/>
  <c r="EW71" i="18"/>
  <c r="EW72" i="18" s="1"/>
  <c r="EV6" i="16"/>
  <c r="EV71" i="16"/>
  <c r="EV72" i="16" s="1"/>
  <c r="EW63" i="18" l="1"/>
  <c r="EW3" i="18"/>
  <c r="EW52" i="18" s="1"/>
  <c r="EW74" i="18"/>
  <c r="EW73" i="18"/>
  <c r="EV63" i="16"/>
  <c r="EV3" i="16"/>
  <c r="EV73" i="16"/>
  <c r="EV74" i="16"/>
  <c r="EW56" i="18" l="1"/>
  <c r="EW8" i="18"/>
  <c r="EW5" i="18"/>
  <c r="EW53" i="18" s="1"/>
  <c r="EW75" i="18"/>
  <c r="EV8" i="16"/>
  <c r="EV5" i="16"/>
  <c r="EV75" i="16"/>
  <c r="EW54" i="18" l="1"/>
  <c r="EW55" i="18" s="1"/>
  <c r="EW76" i="18"/>
  <c r="EX69" i="18" s="1"/>
  <c r="EX70" i="18" s="1"/>
  <c r="EW9" i="18"/>
  <c r="EW7" i="18"/>
  <c r="EV76" i="16"/>
  <c r="EW69" i="16" s="1"/>
  <c r="EW70" i="16" s="1"/>
  <c r="EV9" i="16"/>
  <c r="EV7" i="16"/>
  <c r="EW12" i="18" l="1"/>
  <c r="EW11" i="18"/>
  <c r="EX6" i="18"/>
  <c r="EX71" i="18"/>
  <c r="EX72" i="18" s="1"/>
  <c r="EW6" i="16"/>
  <c r="EW71" i="16"/>
  <c r="EW72" i="16" s="1"/>
  <c r="EX63" i="18" l="1"/>
  <c r="EX3" i="18"/>
  <c r="EX52" i="18" s="1"/>
  <c r="EX73" i="18"/>
  <c r="EX74" i="18"/>
  <c r="EW63" i="16"/>
  <c r="EW3" i="16"/>
  <c r="EW74" i="16"/>
  <c r="EW73" i="16"/>
  <c r="EX56" i="18" l="1"/>
  <c r="EX8" i="18"/>
  <c r="EX5" i="18"/>
  <c r="EX53" i="18" s="1"/>
  <c r="EX75" i="18"/>
  <c r="EW5" i="16"/>
  <c r="EW75" i="16"/>
  <c r="EW7" i="16" s="1"/>
  <c r="EW8" i="16"/>
  <c r="EX54" i="18" l="1"/>
  <c r="EX55" i="18" s="1"/>
  <c r="EX76" i="18"/>
  <c r="EY69" i="18" s="1"/>
  <c r="EY70" i="18" s="1"/>
  <c r="EX9" i="18"/>
  <c r="EX7" i="18"/>
  <c r="EW76" i="16"/>
  <c r="EX69" i="16" s="1"/>
  <c r="EX70" i="16" s="1"/>
  <c r="EW9" i="16"/>
  <c r="EX11" i="18" l="1"/>
  <c r="EX12" i="18"/>
  <c r="EY6" i="18"/>
  <c r="EY71" i="18"/>
  <c r="EY72" i="18" s="1"/>
  <c r="EX6" i="16"/>
  <c r="EX71" i="16"/>
  <c r="EX72" i="16" s="1"/>
  <c r="EY63" i="18" l="1"/>
  <c r="EY3" i="18"/>
  <c r="EY52" i="18" s="1"/>
  <c r="EY73" i="18"/>
  <c r="EY74" i="18"/>
  <c r="EX63" i="16"/>
  <c r="EX3" i="16"/>
  <c r="EX74" i="16"/>
  <c r="EX73" i="16"/>
  <c r="EY56" i="18" l="1"/>
  <c r="EY8" i="18"/>
  <c r="EY5" i="18"/>
  <c r="EY53" i="18" s="1"/>
  <c r="EY75" i="18"/>
  <c r="EX5" i="16"/>
  <c r="EX75" i="16"/>
  <c r="EX7" i="16" s="1"/>
  <c r="EX8" i="16"/>
  <c r="EY54" i="18" l="1"/>
  <c r="EY55" i="18" s="1"/>
  <c r="EY76" i="18"/>
  <c r="EZ69" i="18" s="1"/>
  <c r="EZ70" i="18" s="1"/>
  <c r="EY9" i="18"/>
  <c r="EY7" i="18"/>
  <c r="EX76" i="16"/>
  <c r="EY69" i="16" s="1"/>
  <c r="EY70" i="16" s="1"/>
  <c r="EX9" i="16"/>
  <c r="EY12" i="18" l="1"/>
  <c r="EY11" i="18"/>
  <c r="EZ6" i="18"/>
  <c r="EZ71" i="18"/>
  <c r="EZ72" i="18" s="1"/>
  <c r="EY6" i="16"/>
  <c r="EY71" i="16"/>
  <c r="EY72" i="16" s="1"/>
  <c r="EZ63" i="18" l="1"/>
  <c r="EZ3" i="18"/>
  <c r="EZ52" i="18" s="1"/>
  <c r="EZ73" i="18"/>
  <c r="EZ74" i="18"/>
  <c r="EY63" i="16"/>
  <c r="EY3" i="16"/>
  <c r="EY73" i="16"/>
  <c r="EY74" i="16"/>
  <c r="EZ56" i="18" l="1"/>
  <c r="EZ5" i="18"/>
  <c r="EZ53" i="18" s="1"/>
  <c r="EZ75" i="18"/>
  <c r="EZ7" i="18" s="1"/>
  <c r="EZ8" i="18"/>
  <c r="EY8" i="16"/>
  <c r="EY5" i="16"/>
  <c r="EY75" i="16"/>
  <c r="EZ54" i="18" l="1"/>
  <c r="EZ55" i="18" s="1"/>
  <c r="EZ11" i="18" s="1"/>
  <c r="EZ76" i="18"/>
  <c r="FA69" i="18" s="1"/>
  <c r="FA70" i="18" s="1"/>
  <c r="EZ9" i="18"/>
  <c r="EY76" i="16"/>
  <c r="EZ69" i="16" s="1"/>
  <c r="EZ70" i="16" s="1"/>
  <c r="EY9" i="16"/>
  <c r="EY7" i="16"/>
  <c r="EZ12" i="18" l="1"/>
  <c r="FA6" i="18"/>
  <c r="FA71" i="18"/>
  <c r="FA72" i="18" s="1"/>
  <c r="EZ6" i="16"/>
  <c r="EZ71" i="16"/>
  <c r="EZ72" i="16" s="1"/>
  <c r="FA63" i="18" l="1"/>
  <c r="FA3" i="18"/>
  <c r="FA52" i="18" s="1"/>
  <c r="FA73" i="18"/>
  <c r="FA74" i="18"/>
  <c r="EZ63" i="16"/>
  <c r="EZ3" i="16"/>
  <c r="EZ74" i="16"/>
  <c r="EZ73" i="16"/>
  <c r="FA56" i="18" l="1"/>
  <c r="FA8" i="18"/>
  <c r="FA5" i="18"/>
  <c r="FA53" i="18" s="1"/>
  <c r="FA75" i="18"/>
  <c r="EZ5" i="16"/>
  <c r="EZ75" i="16"/>
  <c r="EZ7" i="16" s="1"/>
  <c r="EZ8" i="16"/>
  <c r="FA54" i="18" l="1"/>
  <c r="FA55" i="18" s="1"/>
  <c r="FA76" i="18"/>
  <c r="FB69" i="18" s="1"/>
  <c r="FB70" i="18" s="1"/>
  <c r="FA9" i="18"/>
  <c r="FA7" i="18"/>
  <c r="EZ76" i="16"/>
  <c r="FA69" i="16" s="1"/>
  <c r="FA70" i="16" s="1"/>
  <c r="EZ9" i="16"/>
  <c r="FA12" i="18" l="1"/>
  <c r="FA11" i="18"/>
  <c r="FB6" i="18"/>
  <c r="FB71" i="18"/>
  <c r="FB72" i="18" s="1"/>
  <c r="FA6" i="16"/>
  <c r="FA71" i="16"/>
  <c r="FA72" i="16" s="1"/>
  <c r="FB63" i="18" l="1"/>
  <c r="FB3" i="18"/>
  <c r="FB52" i="18" s="1"/>
  <c r="FB73" i="18"/>
  <c r="FB74" i="18"/>
  <c r="FA63" i="16"/>
  <c r="FA3" i="16"/>
  <c r="FA73" i="16"/>
  <c r="FA74" i="16"/>
  <c r="FB56" i="18" l="1"/>
  <c r="FB8" i="18"/>
  <c r="FB5" i="18"/>
  <c r="FB53" i="18" s="1"/>
  <c r="FB75" i="18"/>
  <c r="FA5" i="16"/>
  <c r="FA75" i="16"/>
  <c r="FA7" i="16" s="1"/>
  <c r="FA8" i="16"/>
  <c r="FB54" i="18" l="1"/>
  <c r="FB55" i="18" s="1"/>
  <c r="FB76" i="18"/>
  <c r="FC69" i="18" s="1"/>
  <c r="FC70" i="18" s="1"/>
  <c r="FB9" i="18"/>
  <c r="FB7" i="18"/>
  <c r="FA76" i="16"/>
  <c r="FB69" i="16" s="1"/>
  <c r="FB70" i="16" s="1"/>
  <c r="FA9" i="16"/>
  <c r="FB11" i="18" l="1"/>
  <c r="FB12" i="18"/>
  <c r="FC6" i="18"/>
  <c r="FC71" i="18"/>
  <c r="FC72" i="18" s="1"/>
  <c r="FB6" i="16"/>
  <c r="FB71" i="16"/>
  <c r="FB72" i="16" s="1"/>
  <c r="FC63" i="18" l="1"/>
  <c r="FC3" i="18"/>
  <c r="FC52" i="18" s="1"/>
  <c r="FC73" i="18"/>
  <c r="FC74" i="18"/>
  <c r="FB63" i="16"/>
  <c r="FB3" i="16"/>
  <c r="FB74" i="16"/>
  <c r="FB73" i="16"/>
  <c r="FC56" i="18" l="1"/>
  <c r="FC8" i="18"/>
  <c r="FC5" i="18"/>
  <c r="FC53" i="18" s="1"/>
  <c r="FC75" i="18"/>
  <c r="FB8" i="16"/>
  <c r="FB5" i="16"/>
  <c r="FB75" i="16"/>
  <c r="FC54" i="18" l="1"/>
  <c r="FC55" i="18" s="1"/>
  <c r="FC76" i="18"/>
  <c r="FD69" i="18" s="1"/>
  <c r="FD70" i="18" s="1"/>
  <c r="FC9" i="18"/>
  <c r="FC7" i="18"/>
  <c r="FB76" i="16"/>
  <c r="FC69" i="16" s="1"/>
  <c r="FC70" i="16" s="1"/>
  <c r="FB9" i="16"/>
  <c r="FB7" i="16"/>
  <c r="FC12" i="18" l="1"/>
  <c r="FC11" i="18"/>
  <c r="FD6" i="18"/>
  <c r="FD71" i="18"/>
  <c r="FD72" i="18" s="1"/>
  <c r="FC6" i="16"/>
  <c r="FC71" i="16"/>
  <c r="FC72" i="16" s="1"/>
  <c r="FD63" i="18" l="1"/>
  <c r="FD3" i="18"/>
  <c r="FD52" i="18" s="1"/>
  <c r="FD73" i="18"/>
  <c r="FD74" i="18"/>
  <c r="FC63" i="16"/>
  <c r="FC3" i="16"/>
  <c r="FC73" i="16"/>
  <c r="FC74" i="16"/>
  <c r="FD56" i="18" l="1"/>
  <c r="FD8" i="18"/>
  <c r="FD5" i="18"/>
  <c r="FD53" i="18" s="1"/>
  <c r="FD75" i="18"/>
  <c r="FD7" i="18" s="1"/>
  <c r="FC8" i="16"/>
  <c r="FC5" i="16"/>
  <c r="FC75" i="16"/>
  <c r="FC7" i="16" s="1"/>
  <c r="FD54" i="18" l="1"/>
  <c r="FD55" i="18" s="1"/>
  <c r="FD76" i="18"/>
  <c r="FE69" i="18" s="1"/>
  <c r="FE70" i="18" s="1"/>
  <c r="FD9" i="18"/>
  <c r="FC76" i="16"/>
  <c r="FD69" i="16" s="1"/>
  <c r="FD70" i="16" s="1"/>
  <c r="FC9" i="16"/>
  <c r="FD12" i="18" l="1"/>
  <c r="FD11" i="18"/>
  <c r="FE6" i="18"/>
  <c r="FE71" i="18"/>
  <c r="FE72" i="18" s="1"/>
  <c r="FD6" i="16"/>
  <c r="FD71" i="16"/>
  <c r="FD72" i="16" s="1"/>
  <c r="FE63" i="18" l="1"/>
  <c r="FE3" i="18"/>
  <c r="FE52" i="18" s="1"/>
  <c r="FE73" i="18"/>
  <c r="FE74" i="18"/>
  <c r="FD63" i="16"/>
  <c r="FD3" i="16"/>
  <c r="FD74" i="16"/>
  <c r="FD73" i="16"/>
  <c r="FE56" i="18" l="1"/>
  <c r="FE8" i="18"/>
  <c r="FE5" i="18"/>
  <c r="FE53" i="18" s="1"/>
  <c r="FE75" i="18"/>
  <c r="FD5" i="16"/>
  <c r="FD75" i="16"/>
  <c r="FD7" i="16" s="1"/>
  <c r="FD8" i="16"/>
  <c r="FE54" i="18" l="1"/>
  <c r="FE55" i="18" s="1"/>
  <c r="FE12" i="18" s="1"/>
  <c r="FE76" i="18"/>
  <c r="FF69" i="18" s="1"/>
  <c r="FF70" i="18" s="1"/>
  <c r="FE9" i="18"/>
  <c r="FE7" i="18"/>
  <c r="FD76" i="16"/>
  <c r="FE69" i="16" s="1"/>
  <c r="FE70" i="16" s="1"/>
  <c r="FD9" i="16"/>
  <c r="FE11" i="18" l="1"/>
  <c r="FF6" i="18"/>
  <c r="FF71" i="18"/>
  <c r="FF72" i="18" s="1"/>
  <c r="FE6" i="16"/>
  <c r="FE71" i="16"/>
  <c r="FE72" i="16" s="1"/>
  <c r="FF63" i="18" l="1"/>
  <c r="FF3" i="18"/>
  <c r="FF52" i="18" s="1"/>
  <c r="FF73" i="18"/>
  <c r="FF74" i="18"/>
  <c r="FE63" i="16"/>
  <c r="FE3" i="16"/>
  <c r="FE73" i="16"/>
  <c r="FE74" i="16"/>
  <c r="FF56" i="18" l="1"/>
  <c r="FF8" i="18"/>
  <c r="FF5" i="18"/>
  <c r="FF53" i="18" s="1"/>
  <c r="FF75" i="18"/>
  <c r="FE5" i="16"/>
  <c r="FE75" i="16"/>
  <c r="FE7" i="16" s="1"/>
  <c r="FE8" i="16"/>
  <c r="FF54" i="18" l="1"/>
  <c r="FF55" i="18" s="1"/>
  <c r="FF76" i="18"/>
  <c r="FG69" i="18" s="1"/>
  <c r="FG70" i="18" s="1"/>
  <c r="FF9" i="18"/>
  <c r="FF7" i="18"/>
  <c r="FE76" i="16"/>
  <c r="FF69" i="16" s="1"/>
  <c r="FF70" i="16" s="1"/>
  <c r="FE9" i="16"/>
  <c r="FF12" i="18" l="1"/>
  <c r="FF11" i="18"/>
  <c r="FG6" i="18"/>
  <c r="FG71" i="18"/>
  <c r="FG72" i="18" s="1"/>
  <c r="FF6" i="16"/>
  <c r="FF71" i="16"/>
  <c r="FF72" i="16" s="1"/>
  <c r="FG63" i="18" l="1"/>
  <c r="FG3" i="18"/>
  <c r="FG52" i="18" s="1"/>
  <c r="FG73" i="18"/>
  <c r="FG74" i="18"/>
  <c r="FF63" i="16"/>
  <c r="FF3" i="16"/>
  <c r="FF73" i="16"/>
  <c r="FF74" i="16"/>
  <c r="FG56" i="18" l="1"/>
  <c r="FG5" i="18"/>
  <c r="FG53" i="18" s="1"/>
  <c r="FG75" i="18"/>
  <c r="FG7" i="18" s="1"/>
  <c r="FG8" i="18"/>
  <c r="FF5" i="16"/>
  <c r="FF75" i="16"/>
  <c r="FF7" i="16" s="1"/>
  <c r="FF8" i="16"/>
  <c r="FG54" i="18" l="1"/>
  <c r="FG55" i="18" s="1"/>
  <c r="FG76" i="18"/>
  <c r="FH69" i="18" s="1"/>
  <c r="FH70" i="18" s="1"/>
  <c r="FG9" i="18"/>
  <c r="FF76" i="16"/>
  <c r="FG69" i="16" s="1"/>
  <c r="FG70" i="16" s="1"/>
  <c r="FF9" i="16"/>
  <c r="FG12" i="18" l="1"/>
  <c r="FG11" i="18"/>
  <c r="FH6" i="18"/>
  <c r="FH71" i="18"/>
  <c r="FH72" i="18" s="1"/>
  <c r="FG6" i="16"/>
  <c r="FG71" i="16"/>
  <c r="FG72" i="16" s="1"/>
  <c r="FH63" i="18" l="1"/>
  <c r="FH3" i="18"/>
  <c r="FH52" i="18" s="1"/>
  <c r="FH73" i="18"/>
  <c r="FH74" i="18"/>
  <c r="FG63" i="16"/>
  <c r="FG3" i="16"/>
  <c r="FG73" i="16"/>
  <c r="FG74" i="16"/>
  <c r="FH56" i="18" l="1"/>
  <c r="FH5" i="18"/>
  <c r="FH53" i="18" s="1"/>
  <c r="FH75" i="18"/>
  <c r="FH7" i="18" s="1"/>
  <c r="FH8" i="18"/>
  <c r="FG5" i="16"/>
  <c r="FG75" i="16"/>
  <c r="FG7" i="16" s="1"/>
  <c r="FG8" i="16"/>
  <c r="FH54" i="18" l="1"/>
  <c r="FH55" i="18" s="1"/>
  <c r="FH76" i="18"/>
  <c r="FI69" i="18" s="1"/>
  <c r="FI70" i="18" s="1"/>
  <c r="FH9" i="18"/>
  <c r="FG76" i="16"/>
  <c r="FH69" i="16" s="1"/>
  <c r="FH70" i="16" s="1"/>
  <c r="FG9" i="16"/>
  <c r="FH12" i="18" l="1"/>
  <c r="FH11" i="18"/>
  <c r="FI6" i="18"/>
  <c r="FI71" i="18"/>
  <c r="FI72" i="18" s="1"/>
  <c r="FH6" i="16"/>
  <c r="FH71" i="16"/>
  <c r="FH72" i="16" s="1"/>
  <c r="FI63" i="18" l="1"/>
  <c r="FI3" i="18"/>
  <c r="FI52" i="18" s="1"/>
  <c r="FI73" i="18"/>
  <c r="FI74" i="18"/>
  <c r="FH63" i="16"/>
  <c r="FH3" i="16"/>
  <c r="FH73" i="16"/>
  <c r="FH74" i="16"/>
  <c r="FI56" i="18" l="1"/>
  <c r="FI8" i="18"/>
  <c r="FI5" i="18"/>
  <c r="FI53" i="18" s="1"/>
  <c r="FI75" i="18"/>
  <c r="FH8" i="16"/>
  <c r="FH5" i="16"/>
  <c r="FH75" i="16"/>
  <c r="FI54" i="18" l="1"/>
  <c r="FI55" i="18" s="1"/>
  <c r="FI76" i="18"/>
  <c r="FJ69" i="18" s="1"/>
  <c r="FJ70" i="18" s="1"/>
  <c r="FI9" i="18"/>
  <c r="FI7" i="18"/>
  <c r="FH76" i="16"/>
  <c r="FI69" i="16" s="1"/>
  <c r="FI70" i="16" s="1"/>
  <c r="FH9" i="16"/>
  <c r="FH7" i="16"/>
  <c r="FI12" i="18" l="1"/>
  <c r="FI11" i="18"/>
  <c r="FJ6" i="18"/>
  <c r="FJ71" i="18"/>
  <c r="FJ72" i="18" s="1"/>
  <c r="FI6" i="16"/>
  <c r="FI71" i="16"/>
  <c r="FI72" i="16" s="1"/>
  <c r="FJ63" i="18" l="1"/>
  <c r="FJ3" i="18"/>
  <c r="FJ52" i="18" s="1"/>
  <c r="FJ73" i="18"/>
  <c r="FJ74" i="18"/>
  <c r="FI63" i="16"/>
  <c r="FI3" i="16"/>
  <c r="FI73" i="16"/>
  <c r="FI74" i="16"/>
  <c r="FJ56" i="18" l="1"/>
  <c r="FJ5" i="18"/>
  <c r="FJ53" i="18" s="1"/>
  <c r="FJ75" i="18"/>
  <c r="FJ7" i="18" s="1"/>
  <c r="FJ8" i="18"/>
  <c r="FI5" i="16"/>
  <c r="FI75" i="16"/>
  <c r="FI7" i="16" s="1"/>
  <c r="FI8" i="16"/>
  <c r="FJ54" i="18" l="1"/>
  <c r="FJ55" i="18" s="1"/>
  <c r="FJ76" i="18"/>
  <c r="FK69" i="18" s="1"/>
  <c r="FK70" i="18" s="1"/>
  <c r="FJ9" i="18"/>
  <c r="FI76" i="16"/>
  <c r="FJ69" i="16" s="1"/>
  <c r="FJ70" i="16" s="1"/>
  <c r="FI9" i="16"/>
  <c r="FJ12" i="18" l="1"/>
  <c r="FJ11" i="18"/>
  <c r="FK6" i="18"/>
  <c r="FK71" i="18"/>
  <c r="FK72" i="18" s="1"/>
  <c r="FJ6" i="16"/>
  <c r="FJ71" i="16"/>
  <c r="FJ72" i="16" s="1"/>
  <c r="FK63" i="18" l="1"/>
  <c r="FK3" i="18"/>
  <c r="FK52" i="18" s="1"/>
  <c r="FK73" i="18"/>
  <c r="FK74" i="18"/>
  <c r="FJ3" i="16"/>
  <c r="FJ63" i="16"/>
  <c r="FJ73" i="16"/>
  <c r="FJ74" i="16"/>
  <c r="FK56" i="18" l="1"/>
  <c r="FK8" i="18"/>
  <c r="FK5" i="18"/>
  <c r="FK53" i="18" s="1"/>
  <c r="FK75" i="18"/>
  <c r="FJ5" i="16"/>
  <c r="FJ75" i="16"/>
  <c r="FJ7" i="16" s="1"/>
  <c r="FJ8" i="16"/>
  <c r="FK54" i="18" l="1"/>
  <c r="FK55" i="18" s="1"/>
  <c r="FK76" i="18"/>
  <c r="FL69" i="18" s="1"/>
  <c r="FL70" i="18" s="1"/>
  <c r="FK9" i="18"/>
  <c r="FK7" i="18"/>
  <c r="FJ76" i="16"/>
  <c r="FK69" i="16" s="1"/>
  <c r="FK70" i="16" s="1"/>
  <c r="FJ9" i="16"/>
  <c r="FK12" i="18" l="1"/>
  <c r="FK11" i="18"/>
  <c r="FL6" i="18"/>
  <c r="FL71" i="18"/>
  <c r="FL72" i="18" s="1"/>
  <c r="FK6" i="16"/>
  <c r="FK71" i="16"/>
  <c r="FK72" i="16" s="1"/>
  <c r="FL63" i="18" l="1"/>
  <c r="FL3" i="18"/>
  <c r="FL52" i="18" s="1"/>
  <c r="FL73" i="18"/>
  <c r="FL74" i="18"/>
  <c r="FK63" i="16"/>
  <c r="FK3" i="16"/>
  <c r="FK73" i="16"/>
  <c r="FK74" i="16"/>
  <c r="FL56" i="18" l="1"/>
  <c r="FL5" i="18"/>
  <c r="FL53" i="18" s="1"/>
  <c r="FL75" i="18"/>
  <c r="FL7" i="18" s="1"/>
  <c r="FL8" i="18"/>
  <c r="FK5" i="16"/>
  <c r="FK75" i="16"/>
  <c r="FK7" i="16" s="1"/>
  <c r="FK8" i="16"/>
  <c r="FL54" i="18" l="1"/>
  <c r="FL55" i="18" s="1"/>
  <c r="FL76" i="18"/>
  <c r="FM69" i="18" s="1"/>
  <c r="FM70" i="18" s="1"/>
  <c r="FL9" i="18"/>
  <c r="FK76" i="16"/>
  <c r="FL69" i="16" s="1"/>
  <c r="FL70" i="16" s="1"/>
  <c r="FK9" i="16"/>
  <c r="FL12" i="18" l="1"/>
  <c r="FL11" i="18"/>
  <c r="FM6" i="18"/>
  <c r="FM71" i="18"/>
  <c r="FM72" i="18" s="1"/>
  <c r="FL6" i="16"/>
  <c r="FL71" i="16"/>
  <c r="FL72" i="16" s="1"/>
  <c r="FM63" i="18" l="1"/>
  <c r="FM3" i="18"/>
  <c r="FM52" i="18" s="1"/>
  <c r="FM73" i="18"/>
  <c r="FM74" i="18"/>
  <c r="FL63" i="16"/>
  <c r="FL3" i="16"/>
  <c r="FL73" i="16"/>
  <c r="FL74" i="16"/>
  <c r="FM56" i="18" l="1"/>
  <c r="FM5" i="18"/>
  <c r="FM53" i="18" s="1"/>
  <c r="FM75" i="18"/>
  <c r="FM7" i="18" s="1"/>
  <c r="FM8" i="18"/>
  <c r="FL8" i="16"/>
  <c r="FL5" i="16"/>
  <c r="FL75" i="16"/>
  <c r="FM54" i="18" l="1"/>
  <c r="FM55" i="18" s="1"/>
  <c r="FM76" i="18"/>
  <c r="FN69" i="18" s="1"/>
  <c r="FN70" i="18" s="1"/>
  <c r="FM9" i="18"/>
  <c r="FL76" i="16"/>
  <c r="FM69" i="16" s="1"/>
  <c r="FM70" i="16" s="1"/>
  <c r="FL9" i="16"/>
  <c r="FL7" i="16"/>
  <c r="FM12" i="18" l="1"/>
  <c r="FM11" i="18"/>
  <c r="FN6" i="18"/>
  <c r="FN71" i="18"/>
  <c r="FN72" i="18" s="1"/>
  <c r="FM6" i="16"/>
  <c r="FM71" i="16"/>
  <c r="FM72" i="16" s="1"/>
  <c r="FN63" i="18" l="1"/>
  <c r="FN3" i="18"/>
  <c r="FN52" i="18" s="1"/>
  <c r="FN73" i="18"/>
  <c r="FN74" i="18"/>
  <c r="FM63" i="16"/>
  <c r="FM3" i="16"/>
  <c r="FM73" i="16"/>
  <c r="FM74" i="16"/>
  <c r="FN56" i="18" l="1"/>
  <c r="FN8" i="18"/>
  <c r="FN5" i="18"/>
  <c r="FN53" i="18" s="1"/>
  <c r="FN75" i="18"/>
  <c r="FM8" i="16"/>
  <c r="FM5" i="16"/>
  <c r="FM75" i="16"/>
  <c r="FN54" i="18" l="1"/>
  <c r="FN55" i="18" s="1"/>
  <c r="FN76" i="18"/>
  <c r="FO69" i="18" s="1"/>
  <c r="FO70" i="18" s="1"/>
  <c r="FN9" i="18"/>
  <c r="FN7" i="18"/>
  <c r="FM76" i="16"/>
  <c r="FN69" i="16" s="1"/>
  <c r="FN70" i="16" s="1"/>
  <c r="FM9" i="16"/>
  <c r="FM7" i="16"/>
  <c r="FN11" i="18" l="1"/>
  <c r="FN12" i="18"/>
  <c r="FO6" i="18"/>
  <c r="FO71" i="18"/>
  <c r="FO72" i="18" s="1"/>
  <c r="FN6" i="16"/>
  <c r="FN71" i="16"/>
  <c r="FN72" i="16" s="1"/>
  <c r="FO63" i="18" l="1"/>
  <c r="FO3" i="18"/>
  <c r="FO52" i="18" s="1"/>
  <c r="FO73" i="18"/>
  <c r="FO74" i="18"/>
  <c r="FN63" i="16"/>
  <c r="FN3" i="16"/>
  <c r="FN74" i="16"/>
  <c r="FN73" i="16"/>
  <c r="FO56" i="18" l="1"/>
  <c r="FO8" i="18"/>
  <c r="FO5" i="18"/>
  <c r="FO53" i="18" s="1"/>
  <c r="FO75" i="18"/>
  <c r="FO7" i="18" s="1"/>
  <c r="FN5" i="16"/>
  <c r="FN75" i="16"/>
  <c r="FN7" i="16" s="1"/>
  <c r="FN8" i="16"/>
  <c r="FO54" i="18" l="1"/>
  <c r="FO55" i="18" s="1"/>
  <c r="FO76" i="18"/>
  <c r="FP69" i="18" s="1"/>
  <c r="FP70" i="18" s="1"/>
  <c r="FO9" i="18"/>
  <c r="FN76" i="16"/>
  <c r="FO69" i="16" s="1"/>
  <c r="FO70" i="16" s="1"/>
  <c r="FN9" i="16"/>
  <c r="FO12" i="18" l="1"/>
  <c r="FO11" i="18"/>
  <c r="FP6" i="18"/>
  <c r="FP71" i="18"/>
  <c r="FP72" i="18" s="1"/>
  <c r="FO6" i="16"/>
  <c r="FO71" i="16"/>
  <c r="FO72" i="16" s="1"/>
  <c r="FP63" i="18" l="1"/>
  <c r="FP3" i="18"/>
  <c r="FP52" i="18" s="1"/>
  <c r="FP73" i="18"/>
  <c r="FP74" i="18"/>
  <c r="FO63" i="16"/>
  <c r="FO3" i="16"/>
  <c r="FO73" i="16"/>
  <c r="FO74" i="16"/>
  <c r="FP56" i="18" l="1"/>
  <c r="FP8" i="18"/>
  <c r="FP5" i="18"/>
  <c r="FP53" i="18" s="1"/>
  <c r="FP75" i="18"/>
  <c r="FP7" i="18" s="1"/>
  <c r="FO8" i="16"/>
  <c r="FO5" i="16"/>
  <c r="FO75" i="16"/>
  <c r="FO7" i="16" s="1"/>
  <c r="FP54" i="18" l="1"/>
  <c r="FP55" i="18" s="1"/>
  <c r="FP76" i="18"/>
  <c r="FQ69" i="18" s="1"/>
  <c r="FQ70" i="18" s="1"/>
  <c r="FP9" i="18"/>
  <c r="FO76" i="16"/>
  <c r="FP69" i="16" s="1"/>
  <c r="FP70" i="16" s="1"/>
  <c r="FO9" i="16"/>
  <c r="FP12" i="18" l="1"/>
  <c r="FP11" i="18"/>
  <c r="FQ6" i="18"/>
  <c r="FQ71" i="18"/>
  <c r="FQ72" i="18" s="1"/>
  <c r="FP6" i="16"/>
  <c r="FP71" i="16"/>
  <c r="FP72" i="16" s="1"/>
  <c r="FQ63" i="18" l="1"/>
  <c r="FQ3" i="18"/>
  <c r="FQ52" i="18" s="1"/>
  <c r="FQ73" i="18"/>
  <c r="FQ74" i="18"/>
  <c r="FP63" i="16"/>
  <c r="FP3" i="16"/>
  <c r="FP73" i="16"/>
  <c r="FP74" i="16"/>
  <c r="FQ56" i="18" l="1"/>
  <c r="FQ8" i="18"/>
  <c r="FQ5" i="18"/>
  <c r="FQ53" i="18" s="1"/>
  <c r="FQ75" i="18"/>
  <c r="FQ7" i="18" s="1"/>
  <c r="FP8" i="16"/>
  <c r="FP5" i="16"/>
  <c r="FP75" i="16"/>
  <c r="FQ54" i="18" l="1"/>
  <c r="FQ55" i="18" s="1"/>
  <c r="FQ76" i="18"/>
  <c r="FR69" i="18" s="1"/>
  <c r="FR70" i="18" s="1"/>
  <c r="FQ9" i="18"/>
  <c r="FP76" i="16"/>
  <c r="FQ69" i="16" s="1"/>
  <c r="FQ70" i="16" s="1"/>
  <c r="FP9" i="16"/>
  <c r="FP7" i="16"/>
  <c r="FQ12" i="18" l="1"/>
  <c r="FQ11" i="18"/>
  <c r="FR6" i="18"/>
  <c r="FR71" i="18"/>
  <c r="FR72" i="18" s="1"/>
  <c r="FQ6" i="16"/>
  <c r="FQ71" i="16"/>
  <c r="FQ72" i="16" s="1"/>
  <c r="FR63" i="18" l="1"/>
  <c r="FR3" i="18"/>
  <c r="FR52" i="18" s="1"/>
  <c r="FR73" i="18"/>
  <c r="FR74" i="18"/>
  <c r="FQ63" i="16"/>
  <c r="FQ3" i="16"/>
  <c r="FQ74" i="16"/>
  <c r="FQ73" i="16"/>
  <c r="FR56" i="18" l="1"/>
  <c r="FR8" i="18"/>
  <c r="FR5" i="18"/>
  <c r="FR53" i="18" s="1"/>
  <c r="FR75" i="18"/>
  <c r="FR7" i="18" s="1"/>
  <c r="FQ5" i="16"/>
  <c r="FQ75" i="16"/>
  <c r="FQ7" i="16" s="1"/>
  <c r="FQ8" i="16"/>
  <c r="FR54" i="18" l="1"/>
  <c r="FR55" i="18" s="1"/>
  <c r="FR76" i="18"/>
  <c r="FS69" i="18" s="1"/>
  <c r="FS70" i="18" s="1"/>
  <c r="FR9" i="18"/>
  <c r="FQ76" i="16"/>
  <c r="FR69" i="16" s="1"/>
  <c r="FR70" i="16" s="1"/>
  <c r="FQ9" i="16"/>
  <c r="FR11" i="18" l="1"/>
  <c r="FR12" i="18"/>
  <c r="FS6" i="18"/>
  <c r="FS71" i="18"/>
  <c r="FS72" i="18" s="1"/>
  <c r="FR6" i="16"/>
  <c r="FR71" i="16"/>
  <c r="FR72" i="16" s="1"/>
  <c r="FS63" i="18" l="1"/>
  <c r="FS3" i="18"/>
  <c r="FS52" i="18" s="1"/>
  <c r="FS73" i="18"/>
  <c r="FS74" i="18"/>
  <c r="FR63" i="16"/>
  <c r="FR3" i="16"/>
  <c r="FR73" i="16"/>
  <c r="FR74" i="16"/>
  <c r="FS56" i="18" l="1"/>
  <c r="FS8" i="18"/>
  <c r="FS5" i="18"/>
  <c r="FS53" i="18" s="1"/>
  <c r="FS75" i="18"/>
  <c r="FS7" i="18" s="1"/>
  <c r="FR8" i="16"/>
  <c r="FR5" i="16"/>
  <c r="FR75" i="16"/>
  <c r="FS54" i="18" l="1"/>
  <c r="FS55" i="18" s="1"/>
  <c r="FS76" i="18"/>
  <c r="FT69" i="18" s="1"/>
  <c r="FT70" i="18" s="1"/>
  <c r="FS9" i="18"/>
  <c r="FR76" i="16"/>
  <c r="FS69" i="16" s="1"/>
  <c r="FS70" i="16" s="1"/>
  <c r="FR9" i="16"/>
  <c r="FR7" i="16"/>
  <c r="FS12" i="18" l="1"/>
  <c r="FS11" i="18"/>
  <c r="FT6" i="18"/>
  <c r="FT71" i="18"/>
  <c r="FT72" i="18" s="1"/>
  <c r="FS6" i="16"/>
  <c r="FS71" i="16"/>
  <c r="FS72" i="16" s="1"/>
  <c r="FT63" i="18" l="1"/>
  <c r="FT3" i="18"/>
  <c r="FT52" i="18" s="1"/>
  <c r="FT73" i="18"/>
  <c r="FT74" i="18"/>
  <c r="FS63" i="16"/>
  <c r="FS3" i="16"/>
  <c r="FS74" i="16"/>
  <c r="FS73" i="16"/>
  <c r="FT56" i="18" l="1"/>
  <c r="FT8" i="18"/>
  <c r="FT5" i="18"/>
  <c r="FT53" i="18" s="1"/>
  <c r="FT75" i="18"/>
  <c r="FT7" i="18" s="1"/>
  <c r="FS5" i="16"/>
  <c r="FS75" i="16"/>
  <c r="FS7" i="16" s="1"/>
  <c r="FS8" i="16"/>
  <c r="FT54" i="18" l="1"/>
  <c r="FT55" i="18" s="1"/>
  <c r="FT76" i="18"/>
  <c r="FU69" i="18" s="1"/>
  <c r="FU70" i="18" s="1"/>
  <c r="FT9" i="18"/>
  <c r="FS76" i="16"/>
  <c r="FT69" i="16" s="1"/>
  <c r="FT70" i="16" s="1"/>
  <c r="FS9" i="16"/>
  <c r="FT11" i="18" l="1"/>
  <c r="FT12" i="18"/>
  <c r="FU6" i="18"/>
  <c r="FU71" i="18"/>
  <c r="FU72" i="18" s="1"/>
  <c r="FT6" i="16"/>
  <c r="FT71" i="16"/>
  <c r="FT72" i="16" s="1"/>
  <c r="FU63" i="18" l="1"/>
  <c r="FU3" i="18"/>
  <c r="FU52" i="18" s="1"/>
  <c r="FU73" i="18"/>
  <c r="FU74" i="18"/>
  <c r="FT63" i="16"/>
  <c r="FT3" i="16"/>
  <c r="FT73" i="16"/>
  <c r="FT74" i="16"/>
  <c r="FU56" i="18" l="1"/>
  <c r="FU8" i="18"/>
  <c r="FU5" i="18"/>
  <c r="FU53" i="18" s="1"/>
  <c r="FU75" i="18"/>
  <c r="FU7" i="18" s="1"/>
  <c r="FT8" i="16"/>
  <c r="FT5" i="16"/>
  <c r="FT75" i="16"/>
  <c r="FU54" i="18" l="1"/>
  <c r="FU55" i="18" s="1"/>
  <c r="FU11" i="18" s="1"/>
  <c r="FU76" i="18"/>
  <c r="FV69" i="18" s="1"/>
  <c r="FV70" i="18" s="1"/>
  <c r="FU9" i="18"/>
  <c r="FT76" i="16"/>
  <c r="FU69" i="16" s="1"/>
  <c r="FU70" i="16" s="1"/>
  <c r="FT9" i="16"/>
  <c r="FT7" i="16"/>
  <c r="FU12" i="18" l="1"/>
  <c r="FV6" i="18"/>
  <c r="FV71" i="18"/>
  <c r="FV72" i="18" s="1"/>
  <c r="FU6" i="16"/>
  <c r="FU71" i="16"/>
  <c r="FU72" i="16" s="1"/>
  <c r="FV63" i="18" l="1"/>
  <c r="FV3" i="18"/>
  <c r="FV52" i="18" s="1"/>
  <c r="FV73" i="18"/>
  <c r="FV74" i="18"/>
  <c r="FU63" i="16"/>
  <c r="FU3" i="16"/>
  <c r="FU74" i="16"/>
  <c r="FU73" i="16"/>
  <c r="FV56" i="18" l="1"/>
  <c r="FV8" i="18"/>
  <c r="FV5" i="18"/>
  <c r="FV53" i="18" s="1"/>
  <c r="FV75" i="18"/>
  <c r="FV7" i="18" s="1"/>
  <c r="FU5" i="16"/>
  <c r="FU75" i="16"/>
  <c r="FU8" i="16"/>
  <c r="FV54" i="18" l="1"/>
  <c r="FV55" i="18" s="1"/>
  <c r="FV76" i="18"/>
  <c r="FW69" i="18" s="1"/>
  <c r="FW70" i="18" s="1"/>
  <c r="FV9" i="18"/>
  <c r="FU76" i="16"/>
  <c r="FV69" i="16" s="1"/>
  <c r="FV70" i="16" s="1"/>
  <c r="FU9" i="16"/>
  <c r="FU7" i="16"/>
  <c r="FV12" i="18" l="1"/>
  <c r="FV11" i="18"/>
  <c r="FW6" i="18"/>
  <c r="FW71" i="18"/>
  <c r="FW72" i="18" s="1"/>
  <c r="FV6" i="16"/>
  <c r="FV71" i="16"/>
  <c r="FV72" i="16" s="1"/>
  <c r="FW63" i="18" l="1"/>
  <c r="FW3" i="18"/>
  <c r="FW52" i="18" s="1"/>
  <c r="FW73" i="18"/>
  <c r="FW74" i="18"/>
  <c r="FV63" i="16"/>
  <c r="FV3" i="16"/>
  <c r="FV74" i="16"/>
  <c r="FV73" i="16"/>
  <c r="FW56" i="18" l="1"/>
  <c r="FW8" i="18"/>
  <c r="FW5" i="18"/>
  <c r="FW53" i="18" s="1"/>
  <c r="FW75" i="18"/>
  <c r="FW7" i="18" s="1"/>
  <c r="FV8" i="16"/>
  <c r="FV5" i="16"/>
  <c r="FV75" i="16"/>
  <c r="FW54" i="18" l="1"/>
  <c r="FW55" i="18" s="1"/>
  <c r="FW76" i="18"/>
  <c r="FX69" i="18" s="1"/>
  <c r="FX70" i="18" s="1"/>
  <c r="FW9" i="18"/>
  <c r="FV76" i="16"/>
  <c r="FW69" i="16" s="1"/>
  <c r="FW70" i="16" s="1"/>
  <c r="FV9" i="16"/>
  <c r="FV7" i="16"/>
  <c r="FW11" i="18" l="1"/>
  <c r="FW12" i="18"/>
  <c r="FX6" i="18"/>
  <c r="FX71" i="18"/>
  <c r="FX72" i="18" s="1"/>
  <c r="FW6" i="16"/>
  <c r="FW71" i="16"/>
  <c r="FW72" i="16" s="1"/>
  <c r="FX63" i="18" l="1"/>
  <c r="FX3" i="18"/>
  <c r="FX52" i="18" s="1"/>
  <c r="FX73" i="18"/>
  <c r="FX74" i="18"/>
  <c r="FW63" i="16"/>
  <c r="FW3" i="16"/>
  <c r="FW73" i="16"/>
  <c r="FW74" i="16"/>
  <c r="FX56" i="18" l="1"/>
  <c r="FX8" i="18"/>
  <c r="FX5" i="18"/>
  <c r="FX53" i="18" s="1"/>
  <c r="FX75" i="18"/>
  <c r="FX7" i="18" s="1"/>
  <c r="FW8" i="16"/>
  <c r="FW5" i="16"/>
  <c r="FW75" i="16"/>
  <c r="FW7" i="16" s="1"/>
  <c r="FX54" i="18" l="1"/>
  <c r="FX55" i="18" s="1"/>
  <c r="FX76" i="18"/>
  <c r="FY69" i="18" s="1"/>
  <c r="FY70" i="18" s="1"/>
  <c r="FX9" i="18"/>
  <c r="FW76" i="16"/>
  <c r="FX69" i="16" s="1"/>
  <c r="FX70" i="16" s="1"/>
  <c r="FW9" i="16"/>
  <c r="FX12" i="18" l="1"/>
  <c r="FX11" i="18"/>
  <c r="FY6" i="18"/>
  <c r="FY71" i="18"/>
  <c r="FY72" i="18" s="1"/>
  <c r="FX6" i="16"/>
  <c r="FX71" i="16"/>
  <c r="FX72" i="16" s="1"/>
  <c r="FY63" i="18" l="1"/>
  <c r="FY3" i="18"/>
  <c r="FY52" i="18" s="1"/>
  <c r="FY73" i="18"/>
  <c r="FY74" i="18"/>
  <c r="FX63" i="16"/>
  <c r="FX3" i="16"/>
  <c r="FX73" i="16"/>
  <c r="FX74" i="16"/>
  <c r="FY56" i="18" l="1"/>
  <c r="FY8" i="18"/>
  <c r="FY5" i="18"/>
  <c r="FY53" i="18" s="1"/>
  <c r="FY75" i="18"/>
  <c r="FX8" i="16"/>
  <c r="FX5" i="16"/>
  <c r="FX75" i="16"/>
  <c r="FX7" i="16" s="1"/>
  <c r="FY54" i="18" l="1"/>
  <c r="FY55" i="18" s="1"/>
  <c r="FY76" i="18"/>
  <c r="FZ69" i="18" s="1"/>
  <c r="FZ70" i="18" s="1"/>
  <c r="FY9" i="18"/>
  <c r="FY7" i="18"/>
  <c r="FX76" i="16"/>
  <c r="FY69" i="16" s="1"/>
  <c r="FY70" i="16" s="1"/>
  <c r="FX9" i="16"/>
  <c r="FY12" i="18" l="1"/>
  <c r="FY11" i="18"/>
  <c r="FZ6" i="18"/>
  <c r="FZ71" i="18"/>
  <c r="FZ72" i="18" s="1"/>
  <c r="FY6" i="16"/>
  <c r="FY71" i="16"/>
  <c r="FY72" i="16" s="1"/>
  <c r="FZ63" i="18" l="1"/>
  <c r="FZ3" i="18"/>
  <c r="FZ52" i="18" s="1"/>
  <c r="FZ73" i="18"/>
  <c r="FZ74" i="18"/>
  <c r="FY63" i="16"/>
  <c r="FY3" i="16"/>
  <c r="FY73" i="16"/>
  <c r="FY74" i="16"/>
  <c r="FZ56" i="18" l="1"/>
  <c r="FZ5" i="18"/>
  <c r="FZ53" i="18" s="1"/>
  <c r="FZ75" i="18"/>
  <c r="FZ7" i="18" s="1"/>
  <c r="FZ8" i="18"/>
  <c r="FY8" i="16"/>
  <c r="FY5" i="16"/>
  <c r="FY75" i="16"/>
  <c r="FZ54" i="18" l="1"/>
  <c r="FZ55" i="18" s="1"/>
  <c r="FZ76" i="18"/>
  <c r="GA69" i="18" s="1"/>
  <c r="GA70" i="18" s="1"/>
  <c r="FZ9" i="18"/>
  <c r="FY76" i="16"/>
  <c r="FZ69" i="16" s="1"/>
  <c r="FZ70" i="16" s="1"/>
  <c r="FY9" i="16"/>
  <c r="FY7" i="16"/>
  <c r="FZ12" i="18" l="1"/>
  <c r="FZ11" i="18"/>
  <c r="GA6" i="18"/>
  <c r="GA71" i="18"/>
  <c r="GA72" i="18" s="1"/>
  <c r="FZ6" i="16"/>
  <c r="FZ71" i="16"/>
  <c r="FZ72" i="16" s="1"/>
  <c r="GA63" i="18" l="1"/>
  <c r="GA3" i="18"/>
  <c r="GA52" i="18" s="1"/>
  <c r="GA73" i="18"/>
  <c r="GA74" i="18"/>
  <c r="FZ63" i="16"/>
  <c r="FZ3" i="16"/>
  <c r="FZ73" i="16"/>
  <c r="FZ74" i="16"/>
  <c r="GA56" i="18" l="1"/>
  <c r="GA8" i="18"/>
  <c r="GA5" i="18"/>
  <c r="GA53" i="18" s="1"/>
  <c r="GA75" i="18"/>
  <c r="FZ8" i="16"/>
  <c r="FZ5" i="16"/>
  <c r="FZ75" i="16"/>
  <c r="GA54" i="18" l="1"/>
  <c r="GA55" i="18" s="1"/>
  <c r="GA76" i="18"/>
  <c r="GB69" i="18" s="1"/>
  <c r="GB70" i="18" s="1"/>
  <c r="GA9" i="18"/>
  <c r="GA7" i="18"/>
  <c r="FZ76" i="16"/>
  <c r="GA69" i="16" s="1"/>
  <c r="GA70" i="16" s="1"/>
  <c r="FZ9" i="16"/>
  <c r="FZ7" i="16"/>
  <c r="GA12" i="18" l="1"/>
  <c r="GA11" i="18"/>
  <c r="GB6" i="18"/>
  <c r="GB71" i="18"/>
  <c r="GB72" i="18" s="1"/>
  <c r="GA6" i="16"/>
  <c r="GA71" i="16"/>
  <c r="GA72" i="16" s="1"/>
  <c r="GB63" i="18" l="1"/>
  <c r="GB3" i="18"/>
  <c r="GB52" i="18" s="1"/>
  <c r="GB73" i="18"/>
  <c r="GB74" i="18"/>
  <c r="GA63" i="16"/>
  <c r="GA3" i="16"/>
  <c r="GA73" i="16"/>
  <c r="GA74" i="16"/>
  <c r="GB56" i="18" l="1"/>
  <c r="GB5" i="18"/>
  <c r="GB53" i="18" s="1"/>
  <c r="GB75" i="18"/>
  <c r="GB7" i="18" s="1"/>
  <c r="GB8" i="18"/>
  <c r="GA8" i="16"/>
  <c r="GA5" i="16"/>
  <c r="GA75" i="16"/>
  <c r="GA7" i="16" s="1"/>
  <c r="GB54" i="18" l="1"/>
  <c r="GB55" i="18" s="1"/>
  <c r="GB76" i="18"/>
  <c r="GC69" i="18" s="1"/>
  <c r="GC70" i="18" s="1"/>
  <c r="GB9" i="18"/>
  <c r="GA76" i="16"/>
  <c r="GB69" i="16" s="1"/>
  <c r="GB70" i="16" s="1"/>
  <c r="GA9" i="16"/>
  <c r="GB12" i="18" l="1"/>
  <c r="GB11" i="18"/>
  <c r="GC6" i="18"/>
  <c r="GC71" i="18"/>
  <c r="GC72" i="18" s="1"/>
  <c r="GB6" i="16"/>
  <c r="GB71" i="16"/>
  <c r="GB72" i="16" s="1"/>
  <c r="GC63" i="18" l="1"/>
  <c r="GC3" i="18"/>
  <c r="GC52" i="18" s="1"/>
  <c r="GC73" i="18"/>
  <c r="GC74" i="18"/>
  <c r="GB63" i="16"/>
  <c r="GB3" i="16"/>
  <c r="GB73" i="16"/>
  <c r="GB74" i="16"/>
  <c r="GC56" i="18" l="1"/>
  <c r="GC8" i="18"/>
  <c r="GC5" i="18"/>
  <c r="GC53" i="18" s="1"/>
  <c r="GC75" i="18"/>
  <c r="GB8" i="16"/>
  <c r="GB5" i="16"/>
  <c r="GB75" i="16"/>
  <c r="GC54" i="18" l="1"/>
  <c r="GC55" i="18" s="1"/>
  <c r="GC76" i="18"/>
  <c r="GD69" i="18" s="1"/>
  <c r="GD70" i="18" s="1"/>
  <c r="GC9" i="18"/>
  <c r="GC7" i="18"/>
  <c r="GB76" i="16"/>
  <c r="GC69" i="16" s="1"/>
  <c r="GC70" i="16" s="1"/>
  <c r="GB9" i="16"/>
  <c r="GB7" i="16"/>
  <c r="GC12" i="18" l="1"/>
  <c r="GC11" i="18"/>
  <c r="GD6" i="18"/>
  <c r="GD71" i="18"/>
  <c r="GD72" i="18" s="1"/>
  <c r="GC6" i="16"/>
  <c r="GC71" i="16"/>
  <c r="GC72" i="16" s="1"/>
  <c r="GD63" i="18" l="1"/>
  <c r="GD3" i="18"/>
  <c r="GD52" i="18" s="1"/>
  <c r="GD73" i="18"/>
  <c r="GD74" i="18"/>
  <c r="GC63" i="16"/>
  <c r="GC3" i="16"/>
  <c r="GC73" i="16"/>
  <c r="GC74" i="16"/>
  <c r="GD56" i="18" l="1"/>
  <c r="GD8" i="18"/>
  <c r="GD5" i="18"/>
  <c r="GD53" i="18" s="1"/>
  <c r="GD75" i="18"/>
  <c r="GC8" i="16"/>
  <c r="GC5" i="16"/>
  <c r="GC75" i="16"/>
  <c r="GC7" i="16" s="1"/>
  <c r="GD54" i="18" l="1"/>
  <c r="GD55" i="18" s="1"/>
  <c r="GD76" i="18"/>
  <c r="GE69" i="18" s="1"/>
  <c r="GE70" i="18" s="1"/>
  <c r="GD9" i="18"/>
  <c r="GD7" i="18"/>
  <c r="GC76" i="16"/>
  <c r="GD69" i="16" s="1"/>
  <c r="GD70" i="16" s="1"/>
  <c r="GC9" i="16"/>
  <c r="GD11" i="18" l="1"/>
  <c r="GD12" i="18"/>
  <c r="GE6" i="18"/>
  <c r="GE71" i="18"/>
  <c r="GE72" i="18" s="1"/>
  <c r="GD6" i="16"/>
  <c r="GD71" i="16"/>
  <c r="GD72" i="16" s="1"/>
  <c r="GE63" i="18" l="1"/>
  <c r="GE3" i="18"/>
  <c r="GE52" i="18" s="1"/>
  <c r="GE73" i="18"/>
  <c r="GE74" i="18"/>
  <c r="GD63" i="16"/>
  <c r="GD3" i="16"/>
  <c r="GD73" i="16"/>
  <c r="GD74" i="16"/>
  <c r="GE56" i="18" l="1"/>
  <c r="GE8" i="18"/>
  <c r="GE5" i="18"/>
  <c r="GE53" i="18" s="1"/>
  <c r="GE75" i="18"/>
  <c r="GD8" i="16"/>
  <c r="GD5" i="16"/>
  <c r="GD75" i="16"/>
  <c r="GD7" i="16" s="1"/>
  <c r="GE54" i="18" l="1"/>
  <c r="GE55" i="18" s="1"/>
  <c r="GE76" i="18"/>
  <c r="GF69" i="18" s="1"/>
  <c r="GF70" i="18" s="1"/>
  <c r="GE9" i="18"/>
  <c r="GE7" i="18"/>
  <c r="GD76" i="16"/>
  <c r="GE69" i="16" s="1"/>
  <c r="GE70" i="16" s="1"/>
  <c r="GD9" i="16"/>
  <c r="GE11" i="18" l="1"/>
  <c r="GE12" i="18"/>
  <c r="GF6" i="18"/>
  <c r="GF71" i="18"/>
  <c r="GF72" i="18" s="1"/>
  <c r="GE6" i="16"/>
  <c r="GE71" i="16"/>
  <c r="GE72" i="16" s="1"/>
  <c r="GF63" i="18" l="1"/>
  <c r="GF3" i="18"/>
  <c r="GF52" i="18" s="1"/>
  <c r="GF73" i="18"/>
  <c r="GF74" i="18"/>
  <c r="GE63" i="16"/>
  <c r="GE3" i="16"/>
  <c r="GE73" i="16"/>
  <c r="GE74" i="16"/>
  <c r="GF56" i="18" l="1"/>
  <c r="GF5" i="18"/>
  <c r="GF53" i="18" s="1"/>
  <c r="GF75" i="18"/>
  <c r="GF7" i="18" s="1"/>
  <c r="GF8" i="18"/>
  <c r="GE5" i="16"/>
  <c r="GE75" i="16"/>
  <c r="GE8" i="16"/>
  <c r="GF54" i="18" l="1"/>
  <c r="GF55" i="18" s="1"/>
  <c r="GF11" i="18" s="1"/>
  <c r="GF76" i="18"/>
  <c r="GG69" i="18" s="1"/>
  <c r="GG70" i="18" s="1"/>
  <c r="GF9" i="18"/>
  <c r="GE76" i="16"/>
  <c r="GF69" i="16" s="1"/>
  <c r="GF70" i="16" s="1"/>
  <c r="GE9" i="16"/>
  <c r="GE7" i="16"/>
  <c r="GF12" i="18" l="1"/>
  <c r="GG6" i="18"/>
  <c r="GG71" i="18"/>
  <c r="GG72" i="18" s="1"/>
  <c r="GF6" i="16"/>
  <c r="GF71" i="16"/>
  <c r="GF72" i="16" s="1"/>
  <c r="GG63" i="18" l="1"/>
  <c r="GG3" i="18"/>
  <c r="GG52" i="18" s="1"/>
  <c r="GG73" i="18"/>
  <c r="GG74" i="18"/>
  <c r="GF63" i="16"/>
  <c r="GF3" i="16"/>
  <c r="GF73" i="16"/>
  <c r="GF74" i="16"/>
  <c r="GG56" i="18" l="1"/>
  <c r="GG8" i="18"/>
  <c r="GG5" i="18"/>
  <c r="GG53" i="18" s="1"/>
  <c r="GG75" i="18"/>
  <c r="GF8" i="16"/>
  <c r="GF5" i="16"/>
  <c r="GF75" i="16"/>
  <c r="GG54" i="18" l="1"/>
  <c r="GG55" i="18" s="1"/>
  <c r="GG76" i="18"/>
  <c r="GH69" i="18" s="1"/>
  <c r="GH70" i="18" s="1"/>
  <c r="GG9" i="18"/>
  <c r="GG7" i="18"/>
  <c r="GF76" i="16"/>
  <c r="GG69" i="16" s="1"/>
  <c r="GG70" i="16" s="1"/>
  <c r="GF9" i="16"/>
  <c r="GF7" i="16"/>
  <c r="GG12" i="18" l="1"/>
  <c r="GG11" i="18"/>
  <c r="GH6" i="18"/>
  <c r="GH71" i="18"/>
  <c r="GH72" i="18" s="1"/>
  <c r="GG6" i="16"/>
  <c r="GG71" i="16"/>
  <c r="GG72" i="16" s="1"/>
  <c r="GH63" i="18" l="1"/>
  <c r="GH3" i="18"/>
  <c r="GH52" i="18" s="1"/>
  <c r="GH73" i="18"/>
  <c r="GH74" i="18"/>
  <c r="GG63" i="16"/>
  <c r="GG3" i="16"/>
  <c r="GG74" i="16"/>
  <c r="GG73" i="16"/>
  <c r="GH56" i="18" l="1"/>
  <c r="GH8" i="18"/>
  <c r="GH5" i="18"/>
  <c r="GH53" i="18" s="1"/>
  <c r="GH75" i="18"/>
  <c r="GG5" i="16"/>
  <c r="GG75" i="16"/>
  <c r="GG7" i="16" s="1"/>
  <c r="GG8" i="16"/>
  <c r="GH54" i="18" l="1"/>
  <c r="GH55" i="18" s="1"/>
  <c r="GH76" i="18"/>
  <c r="GI69" i="18" s="1"/>
  <c r="GI70" i="18" s="1"/>
  <c r="GH9" i="18"/>
  <c r="GH7" i="18"/>
  <c r="GG76" i="16"/>
  <c r="GH69" i="16" s="1"/>
  <c r="GH70" i="16" s="1"/>
  <c r="GG9" i="16"/>
  <c r="GH11" i="18" l="1"/>
  <c r="GH12" i="18"/>
  <c r="GI6" i="18"/>
  <c r="GI71" i="18"/>
  <c r="GI72" i="18" s="1"/>
  <c r="GH6" i="16"/>
  <c r="GH71" i="16"/>
  <c r="GH72" i="16" s="1"/>
  <c r="GI63" i="18" l="1"/>
  <c r="GI3" i="18"/>
  <c r="GI52" i="18" s="1"/>
  <c r="GI73" i="18"/>
  <c r="GI74" i="18"/>
  <c r="GH63" i="16"/>
  <c r="GH3" i="16"/>
  <c r="GH73" i="16"/>
  <c r="GH74" i="16"/>
  <c r="GI56" i="18" l="1"/>
  <c r="GI5" i="18"/>
  <c r="GI53" i="18" s="1"/>
  <c r="GI75" i="18"/>
  <c r="GI7" i="18" s="1"/>
  <c r="GI8" i="18"/>
  <c r="GH5" i="16"/>
  <c r="GH75" i="16"/>
  <c r="GH8" i="16"/>
  <c r="GI54" i="18" l="1"/>
  <c r="GI55" i="18" s="1"/>
  <c r="GI76" i="18"/>
  <c r="GJ69" i="18" s="1"/>
  <c r="GJ70" i="18" s="1"/>
  <c r="GI9" i="18"/>
  <c r="GH76" i="16"/>
  <c r="GI69" i="16" s="1"/>
  <c r="GI70" i="16" s="1"/>
  <c r="GH9" i="16"/>
  <c r="GH7" i="16"/>
  <c r="GI12" i="18" l="1"/>
  <c r="GI11" i="18"/>
  <c r="GJ6" i="18"/>
  <c r="GJ71" i="18"/>
  <c r="GJ72" i="18" s="1"/>
  <c r="GI6" i="16"/>
  <c r="GI71" i="16"/>
  <c r="GI72" i="16" s="1"/>
  <c r="GJ63" i="18" l="1"/>
  <c r="GJ3" i="18"/>
  <c r="GJ52" i="18" s="1"/>
  <c r="GJ73" i="18"/>
  <c r="GJ74" i="18"/>
  <c r="GI63" i="16"/>
  <c r="GI3" i="16"/>
  <c r="GI73" i="16"/>
  <c r="GI74" i="16"/>
  <c r="GJ56" i="18" l="1"/>
  <c r="GJ5" i="18"/>
  <c r="GJ53" i="18" s="1"/>
  <c r="GJ75" i="18"/>
  <c r="GJ7" i="18" s="1"/>
  <c r="GJ8" i="18"/>
  <c r="GI8" i="16"/>
  <c r="GI5" i="16"/>
  <c r="GI75" i="16"/>
  <c r="GJ54" i="18" l="1"/>
  <c r="GJ55" i="18" s="1"/>
  <c r="GJ76" i="18"/>
  <c r="GK69" i="18" s="1"/>
  <c r="GK70" i="18" s="1"/>
  <c r="GJ9" i="18"/>
  <c r="GI76" i="16"/>
  <c r="GJ69" i="16" s="1"/>
  <c r="GJ70" i="16" s="1"/>
  <c r="GI9" i="16"/>
  <c r="GI7" i="16"/>
  <c r="GJ12" i="18" l="1"/>
  <c r="GJ11" i="18"/>
  <c r="GK6" i="18"/>
  <c r="GK71" i="18"/>
  <c r="GK72" i="18" s="1"/>
  <c r="GJ6" i="16"/>
  <c r="GJ71" i="16"/>
  <c r="GJ72" i="16" s="1"/>
  <c r="GK63" i="18" l="1"/>
  <c r="GK3" i="18"/>
  <c r="GK52" i="18" s="1"/>
  <c r="GK73" i="18"/>
  <c r="GK74" i="18"/>
  <c r="GJ63" i="16"/>
  <c r="GJ3" i="16"/>
  <c r="GJ73" i="16"/>
  <c r="GJ74" i="16"/>
  <c r="GK56" i="18" l="1"/>
  <c r="GK8" i="18"/>
  <c r="GK5" i="18"/>
  <c r="GK53" i="18" s="1"/>
  <c r="GK75" i="18"/>
  <c r="GJ5" i="16"/>
  <c r="GJ75" i="16"/>
  <c r="GJ7" i="16" s="1"/>
  <c r="GJ8" i="16"/>
  <c r="GK54" i="18" l="1"/>
  <c r="GK55" i="18" s="1"/>
  <c r="GK76" i="18"/>
  <c r="GL69" i="18" s="1"/>
  <c r="GL70" i="18" s="1"/>
  <c r="GK9" i="18"/>
  <c r="GK7" i="18"/>
  <c r="GJ76" i="16"/>
  <c r="GK69" i="16" s="1"/>
  <c r="GK70" i="16" s="1"/>
  <c r="GJ9" i="16"/>
  <c r="GK12" i="18" l="1"/>
  <c r="GK11" i="18"/>
  <c r="GL6" i="18"/>
  <c r="GL71" i="18"/>
  <c r="GL72" i="18" s="1"/>
  <c r="GK6" i="16"/>
  <c r="GK71" i="16"/>
  <c r="GK72" i="16" s="1"/>
  <c r="GL63" i="18" l="1"/>
  <c r="GL3" i="18"/>
  <c r="GL52" i="18" s="1"/>
  <c r="GL73" i="18"/>
  <c r="GL74" i="18"/>
  <c r="GK63" i="16"/>
  <c r="GK3" i="16"/>
  <c r="GK73" i="16"/>
  <c r="GK74" i="16"/>
  <c r="GL56" i="18" l="1"/>
  <c r="GL8" i="18"/>
  <c r="GL5" i="18"/>
  <c r="GL53" i="18" s="1"/>
  <c r="GL75" i="18"/>
  <c r="GK8" i="16"/>
  <c r="GK5" i="16"/>
  <c r="GK75" i="16"/>
  <c r="GL54" i="18" l="1"/>
  <c r="GL55" i="18" s="1"/>
  <c r="GL76" i="18"/>
  <c r="GM69" i="18" s="1"/>
  <c r="GM70" i="18" s="1"/>
  <c r="GL9" i="18"/>
  <c r="GL7" i="18"/>
  <c r="GK76" i="16"/>
  <c r="GL69" i="16" s="1"/>
  <c r="GL70" i="16" s="1"/>
  <c r="GK9" i="16"/>
  <c r="GK7" i="16"/>
  <c r="GL12" i="18" l="1"/>
  <c r="GL11" i="18"/>
  <c r="GM6" i="18"/>
  <c r="GM71" i="18"/>
  <c r="GM72" i="18" s="1"/>
  <c r="GL6" i="16"/>
  <c r="GL71" i="16"/>
  <c r="GL72" i="16" s="1"/>
  <c r="GM63" i="18" l="1"/>
  <c r="GM3" i="18"/>
  <c r="GM52" i="18" s="1"/>
  <c r="GM73" i="18"/>
  <c r="GM74" i="18"/>
  <c r="GL63" i="16"/>
  <c r="GL3" i="16"/>
  <c r="GL73" i="16"/>
  <c r="GL74" i="16"/>
  <c r="GM56" i="18" l="1"/>
  <c r="GM8" i="18"/>
  <c r="GM5" i="18"/>
  <c r="GM53" i="18" s="1"/>
  <c r="GM75" i="18"/>
  <c r="GL8" i="16"/>
  <c r="GL5" i="16"/>
  <c r="GL75" i="16"/>
  <c r="GM54" i="18" l="1"/>
  <c r="GM55" i="18" s="1"/>
  <c r="GM76" i="18"/>
  <c r="GN69" i="18" s="1"/>
  <c r="GN70" i="18" s="1"/>
  <c r="GM9" i="18"/>
  <c r="GM7" i="18"/>
  <c r="GL76" i="16"/>
  <c r="GM69" i="16" s="1"/>
  <c r="GM70" i="16" s="1"/>
  <c r="GL9" i="16"/>
  <c r="GL7" i="16"/>
  <c r="GM12" i="18" l="1"/>
  <c r="GM11" i="18"/>
  <c r="GN6" i="18"/>
  <c r="GN71" i="18"/>
  <c r="GN72" i="18" s="1"/>
  <c r="GM6" i="16"/>
  <c r="GM71" i="16"/>
  <c r="GM72" i="16" s="1"/>
  <c r="GN63" i="18" l="1"/>
  <c r="GN3" i="18"/>
  <c r="GN52" i="18" s="1"/>
  <c r="GN73" i="18"/>
  <c r="GN74" i="18"/>
  <c r="GM63" i="16"/>
  <c r="GM3" i="16"/>
  <c r="GM74" i="16"/>
  <c r="GM73" i="16"/>
  <c r="GN56" i="18" l="1"/>
  <c r="GN8" i="18"/>
  <c r="GN5" i="18"/>
  <c r="GN53" i="18" s="1"/>
  <c r="GN75" i="18"/>
  <c r="GM5" i="16"/>
  <c r="GM75" i="16"/>
  <c r="GM7" i="16" s="1"/>
  <c r="GM8" i="16"/>
  <c r="GN54" i="18" l="1"/>
  <c r="GN55" i="18" s="1"/>
  <c r="GN76" i="18"/>
  <c r="GO69" i="18" s="1"/>
  <c r="GO70" i="18" s="1"/>
  <c r="GN9" i="18"/>
  <c r="GN7" i="18"/>
  <c r="GM76" i="16"/>
  <c r="GN69" i="16" s="1"/>
  <c r="GN70" i="16" s="1"/>
  <c r="GM9" i="16"/>
  <c r="GN12" i="18" l="1"/>
  <c r="GN11" i="18"/>
  <c r="GO6" i="18"/>
  <c r="GO71" i="18"/>
  <c r="GO72" i="18" s="1"/>
  <c r="GN6" i="16"/>
  <c r="GN71" i="16"/>
  <c r="GN72" i="16" s="1"/>
  <c r="GO63" i="18" l="1"/>
  <c r="GO3" i="18"/>
  <c r="GO52" i="18" s="1"/>
  <c r="GO73" i="18"/>
  <c r="GO74" i="18"/>
  <c r="GN63" i="16"/>
  <c r="GN3" i="16"/>
  <c r="GN73" i="16"/>
  <c r="GN74" i="16"/>
  <c r="GO56" i="18" l="1"/>
  <c r="GO8" i="18"/>
  <c r="GO5" i="18"/>
  <c r="GO53" i="18" s="1"/>
  <c r="GO75" i="18"/>
  <c r="GN8" i="16"/>
  <c r="GN5" i="16"/>
  <c r="GN75" i="16"/>
  <c r="GO54" i="18" l="1"/>
  <c r="GO55" i="18" s="1"/>
  <c r="GO76" i="18"/>
  <c r="GP69" i="18" s="1"/>
  <c r="GP70" i="18" s="1"/>
  <c r="GO9" i="18"/>
  <c r="GO7" i="18"/>
  <c r="GN76" i="16"/>
  <c r="GO69" i="16" s="1"/>
  <c r="GO70" i="16" s="1"/>
  <c r="GN9" i="16"/>
  <c r="GN7" i="16"/>
  <c r="GO12" i="18" l="1"/>
  <c r="GO11" i="18"/>
  <c r="GP6" i="18"/>
  <c r="GP71" i="18"/>
  <c r="GP72" i="18" s="1"/>
  <c r="GO6" i="16"/>
  <c r="GO71" i="16"/>
  <c r="GO72" i="16" s="1"/>
  <c r="GP63" i="18" l="1"/>
  <c r="GP3" i="18"/>
  <c r="GP52" i="18" s="1"/>
  <c r="GP73" i="18"/>
  <c r="GP74" i="18"/>
  <c r="GO63" i="16"/>
  <c r="GO3" i="16"/>
  <c r="GO74" i="16"/>
  <c r="GO73" i="16"/>
  <c r="GP56" i="18" l="1"/>
  <c r="GP8" i="18"/>
  <c r="GP5" i="18"/>
  <c r="GP53" i="18" s="1"/>
  <c r="GP75" i="18"/>
  <c r="GO5" i="16"/>
  <c r="GO75" i="16"/>
  <c r="GO7" i="16" s="1"/>
  <c r="GO8" i="16"/>
  <c r="GP54" i="18" l="1"/>
  <c r="GP55" i="18" s="1"/>
  <c r="GP11" i="18" s="1"/>
  <c r="GP76" i="18"/>
  <c r="GQ69" i="18" s="1"/>
  <c r="GQ70" i="18" s="1"/>
  <c r="GP9" i="18"/>
  <c r="GP7" i="18"/>
  <c r="GO76" i="16"/>
  <c r="GP69" i="16" s="1"/>
  <c r="GP70" i="16" s="1"/>
  <c r="GO9" i="16"/>
  <c r="GP12" i="18" l="1"/>
  <c r="GQ6" i="18"/>
  <c r="GQ71" i="18"/>
  <c r="GQ72" i="18" s="1"/>
  <c r="GP6" i="16"/>
  <c r="GP71" i="16"/>
  <c r="GP72" i="16" s="1"/>
  <c r="GQ63" i="18" l="1"/>
  <c r="GQ3" i="18"/>
  <c r="GQ52" i="18" s="1"/>
  <c r="GQ73" i="18"/>
  <c r="GQ74" i="18"/>
  <c r="GP63" i="16"/>
  <c r="GP3" i="16"/>
  <c r="GP73" i="16"/>
  <c r="GP74" i="16"/>
  <c r="GQ56" i="18" l="1"/>
  <c r="GQ8" i="18"/>
  <c r="GQ5" i="18"/>
  <c r="GQ53" i="18" s="1"/>
  <c r="GQ75" i="18"/>
  <c r="GP8" i="16"/>
  <c r="GP5" i="16"/>
  <c r="GP75" i="16"/>
  <c r="GQ54" i="18" l="1"/>
  <c r="GQ55" i="18" s="1"/>
  <c r="GQ76" i="18"/>
  <c r="GR69" i="18" s="1"/>
  <c r="GR70" i="18" s="1"/>
  <c r="GQ9" i="18"/>
  <c r="GQ7" i="18"/>
  <c r="GP76" i="16"/>
  <c r="GQ69" i="16" s="1"/>
  <c r="GQ70" i="16" s="1"/>
  <c r="GP9" i="16"/>
  <c r="GP7" i="16"/>
  <c r="GQ12" i="18" l="1"/>
  <c r="GQ11" i="18"/>
  <c r="GR6" i="18"/>
  <c r="GR71" i="18"/>
  <c r="GR72" i="18" s="1"/>
  <c r="GQ6" i="16"/>
  <c r="GQ71" i="16"/>
  <c r="GQ72" i="16" s="1"/>
  <c r="GR63" i="18" l="1"/>
  <c r="GR3" i="18"/>
  <c r="GR52" i="18" s="1"/>
  <c r="GR73" i="18"/>
  <c r="GR74" i="18"/>
  <c r="GQ63" i="16"/>
  <c r="GQ3" i="16"/>
  <c r="GQ74" i="16"/>
  <c r="GQ73" i="16"/>
  <c r="GR56" i="18" l="1"/>
  <c r="GR8" i="18"/>
  <c r="GR5" i="18"/>
  <c r="GR53" i="18" s="1"/>
  <c r="GR75" i="18"/>
  <c r="GR7" i="18" s="1"/>
  <c r="GQ5" i="16"/>
  <c r="GQ75" i="16"/>
  <c r="GQ8" i="16"/>
  <c r="GR54" i="18" l="1"/>
  <c r="GR55" i="18" s="1"/>
  <c r="GR76" i="18"/>
  <c r="GS69" i="18" s="1"/>
  <c r="GS70" i="18" s="1"/>
  <c r="GR9" i="18"/>
  <c r="GQ76" i="16"/>
  <c r="GR69" i="16" s="1"/>
  <c r="GR70" i="16" s="1"/>
  <c r="GQ9" i="16"/>
  <c r="GQ7" i="16"/>
  <c r="GR12" i="18" l="1"/>
  <c r="GR11" i="18"/>
  <c r="GS6" i="18"/>
  <c r="GS71" i="18"/>
  <c r="GS72" i="18" s="1"/>
  <c r="GR6" i="16"/>
  <c r="GR71" i="16"/>
  <c r="GR72" i="16" s="1"/>
  <c r="GS63" i="18" l="1"/>
  <c r="GS3" i="18"/>
  <c r="GS52" i="18" s="1"/>
  <c r="GS73" i="18"/>
  <c r="GS74" i="18"/>
  <c r="GR63" i="16"/>
  <c r="GR3" i="16"/>
  <c r="GR73" i="16"/>
  <c r="GR74" i="16"/>
  <c r="GS56" i="18" l="1"/>
  <c r="GS8" i="18"/>
  <c r="GS5" i="18"/>
  <c r="GS53" i="18" s="1"/>
  <c r="GS75" i="18"/>
  <c r="GS7" i="18" s="1"/>
  <c r="GR8" i="16"/>
  <c r="GR5" i="16"/>
  <c r="GR75" i="16"/>
  <c r="GS54" i="18" l="1"/>
  <c r="GS55" i="18" s="1"/>
  <c r="GS76" i="18"/>
  <c r="GT69" i="18" s="1"/>
  <c r="GT70" i="18" s="1"/>
  <c r="GS9" i="18"/>
  <c r="GR76" i="16"/>
  <c r="GS69" i="16" s="1"/>
  <c r="GS70" i="16" s="1"/>
  <c r="GR9" i="16"/>
  <c r="GR7" i="16"/>
  <c r="GS12" i="18" l="1"/>
  <c r="GS11" i="18"/>
  <c r="GT6" i="18"/>
  <c r="GT71" i="18"/>
  <c r="GT72" i="18" s="1"/>
  <c r="GS6" i="16"/>
  <c r="GS71" i="16"/>
  <c r="GS72" i="16" s="1"/>
  <c r="GT63" i="18" l="1"/>
  <c r="GT3" i="18"/>
  <c r="GT52" i="18" s="1"/>
  <c r="GT73" i="18"/>
  <c r="GT74" i="18"/>
  <c r="GS63" i="16"/>
  <c r="GS3" i="16"/>
  <c r="GS73" i="16"/>
  <c r="GS74" i="16"/>
  <c r="GT56" i="18" l="1"/>
  <c r="GT8" i="18"/>
  <c r="GT5" i="18"/>
  <c r="GT53" i="18" s="1"/>
  <c r="GT75" i="18"/>
  <c r="GT7" i="18" s="1"/>
  <c r="GS8" i="16"/>
  <c r="GS5" i="16"/>
  <c r="GS75" i="16"/>
  <c r="GT54" i="18" l="1"/>
  <c r="GT55" i="18" s="1"/>
  <c r="GT76" i="18"/>
  <c r="GU69" i="18" s="1"/>
  <c r="GU70" i="18" s="1"/>
  <c r="GT9" i="18"/>
  <c r="GS76" i="16"/>
  <c r="GT69" i="16" s="1"/>
  <c r="GT70" i="16" s="1"/>
  <c r="GS9" i="16"/>
  <c r="GS7" i="16"/>
  <c r="GT11" i="18" l="1"/>
  <c r="GT12" i="18"/>
  <c r="GU6" i="18"/>
  <c r="GU71" i="18"/>
  <c r="GU72" i="18" s="1"/>
  <c r="GT6" i="16"/>
  <c r="GT71" i="16"/>
  <c r="GT72" i="16" s="1"/>
  <c r="GU63" i="18" l="1"/>
  <c r="GU3" i="18"/>
  <c r="GU52" i="18" s="1"/>
  <c r="GU73" i="18"/>
  <c r="GU74" i="18"/>
  <c r="GT63" i="16"/>
  <c r="GT3" i="16"/>
  <c r="GT73" i="16"/>
  <c r="GT74" i="16"/>
  <c r="GU56" i="18" l="1"/>
  <c r="GU8" i="18"/>
  <c r="GU5" i="18"/>
  <c r="GU53" i="18" s="1"/>
  <c r="GU75" i="18"/>
  <c r="GT8" i="16"/>
  <c r="GT5" i="16"/>
  <c r="GT75" i="16"/>
  <c r="GT7" i="16" s="1"/>
  <c r="GU54" i="18" l="1"/>
  <c r="GU55" i="18" s="1"/>
  <c r="GU76" i="18"/>
  <c r="GV69" i="18" s="1"/>
  <c r="GV70" i="18" s="1"/>
  <c r="GU9" i="18"/>
  <c r="GU7" i="18"/>
  <c r="GT9" i="16"/>
  <c r="GT76" i="16"/>
  <c r="GU69" i="16" s="1"/>
  <c r="GU70" i="16" s="1"/>
  <c r="GU12" i="18" l="1"/>
  <c r="GU11" i="18"/>
  <c r="GV6" i="18"/>
  <c r="GV71" i="18"/>
  <c r="GV72" i="18" s="1"/>
  <c r="GU6" i="16"/>
  <c r="GU71" i="16"/>
  <c r="GU72" i="16" s="1"/>
  <c r="GV63" i="18" l="1"/>
  <c r="GV3" i="18"/>
  <c r="GV52" i="18" s="1"/>
  <c r="GV74" i="18"/>
  <c r="GV73" i="18"/>
  <c r="GU63" i="16"/>
  <c r="GU3" i="16"/>
  <c r="GU73" i="16"/>
  <c r="GU74" i="16"/>
  <c r="GV56" i="18" l="1"/>
  <c r="GV5" i="18"/>
  <c r="GV53" i="18" s="1"/>
  <c r="GV75" i="18"/>
  <c r="GV8" i="18"/>
  <c r="GU8" i="16"/>
  <c r="GU5" i="16"/>
  <c r="GU75" i="16"/>
  <c r="GV54" i="18" l="1"/>
  <c r="GV55" i="18" s="1"/>
  <c r="GV76" i="18"/>
  <c r="GW69" i="18" s="1"/>
  <c r="GW70" i="18" s="1"/>
  <c r="GV9" i="18"/>
  <c r="GV7" i="18"/>
  <c r="GU76" i="16"/>
  <c r="GV69" i="16" s="1"/>
  <c r="GV70" i="16" s="1"/>
  <c r="GU9" i="16"/>
  <c r="GU7" i="16"/>
  <c r="GV12" i="18" l="1"/>
  <c r="GV11" i="18"/>
  <c r="GW6" i="18"/>
  <c r="GW71" i="18"/>
  <c r="GW72" i="18" s="1"/>
  <c r="GV6" i="16"/>
  <c r="GV71" i="16"/>
  <c r="GV72" i="16" s="1"/>
  <c r="GW63" i="18" l="1"/>
  <c r="GW3" i="18"/>
  <c r="GW52" i="18" s="1"/>
  <c r="GW73" i="18"/>
  <c r="GW74" i="18"/>
  <c r="GV63" i="16"/>
  <c r="GV3" i="16"/>
  <c r="GV73" i="16"/>
  <c r="GV74" i="16"/>
  <c r="GW56" i="18" l="1"/>
  <c r="GW8" i="18"/>
  <c r="GW5" i="18"/>
  <c r="GW53" i="18" s="1"/>
  <c r="GW75" i="18"/>
  <c r="GV8" i="16"/>
  <c r="GV5" i="16"/>
  <c r="GV75" i="16"/>
  <c r="GW54" i="18" l="1"/>
  <c r="GW55" i="18" s="1"/>
  <c r="GW76" i="18"/>
  <c r="GX69" i="18" s="1"/>
  <c r="GX70" i="18" s="1"/>
  <c r="GW9" i="18"/>
  <c r="GW7" i="18"/>
  <c r="GV76" i="16"/>
  <c r="GW69" i="16" s="1"/>
  <c r="GW70" i="16" s="1"/>
  <c r="GV9" i="16"/>
  <c r="GV7" i="16"/>
  <c r="GW12" i="18" l="1"/>
  <c r="GW11" i="18"/>
  <c r="GX6" i="18"/>
  <c r="GX71" i="18"/>
  <c r="GX72" i="18" s="1"/>
  <c r="GW6" i="16"/>
  <c r="GW71" i="16"/>
  <c r="GW72" i="16" s="1"/>
  <c r="GX63" i="18" l="1"/>
  <c r="GX3" i="18"/>
  <c r="GX52" i="18" s="1"/>
  <c r="GX73" i="18"/>
  <c r="GX74" i="18"/>
  <c r="GW63" i="16"/>
  <c r="GW3" i="16"/>
  <c r="GW74" i="16"/>
  <c r="GW73" i="16"/>
  <c r="GX56" i="18" l="1"/>
  <c r="GX8" i="18"/>
  <c r="GX5" i="18"/>
  <c r="GX53" i="18" s="1"/>
  <c r="GX75" i="18"/>
  <c r="GX7" i="18" s="1"/>
  <c r="GW5" i="16"/>
  <c r="GW75" i="16"/>
  <c r="GW7" i="16" s="1"/>
  <c r="GW8" i="16"/>
  <c r="GX54" i="18" l="1"/>
  <c r="GX55" i="18" s="1"/>
  <c r="GX12" i="18" s="1"/>
  <c r="GX76" i="18"/>
  <c r="GY69" i="18" s="1"/>
  <c r="GY70" i="18" s="1"/>
  <c r="GX9" i="18"/>
  <c r="GW76" i="16"/>
  <c r="GX69" i="16" s="1"/>
  <c r="GX70" i="16" s="1"/>
  <c r="GW9" i="16"/>
  <c r="GX11" i="18" l="1"/>
  <c r="GY6" i="18"/>
  <c r="GY71" i="18"/>
  <c r="GY72" i="18" s="1"/>
  <c r="GX6" i="16"/>
  <c r="GX71" i="16"/>
  <c r="GX72" i="16" s="1"/>
  <c r="GY63" i="18" l="1"/>
  <c r="GY3" i="18"/>
  <c r="GY52" i="18" s="1"/>
  <c r="GY73" i="18"/>
  <c r="GY74" i="18"/>
  <c r="GX3" i="16"/>
  <c r="GX63" i="16"/>
  <c r="GX73" i="16"/>
  <c r="GX74" i="16"/>
  <c r="GY56" i="18" l="1"/>
  <c r="GY8" i="18"/>
  <c r="GY5" i="18"/>
  <c r="GY53" i="18" s="1"/>
  <c r="GY75" i="18"/>
  <c r="GY7" i="18" s="1"/>
  <c r="GX8" i="16"/>
  <c r="GX5" i="16"/>
  <c r="GX75" i="16"/>
  <c r="GX7" i="16" s="1"/>
  <c r="GY54" i="18" l="1"/>
  <c r="GY55" i="18" s="1"/>
  <c r="GY76" i="18"/>
  <c r="GZ69" i="18" s="1"/>
  <c r="GZ70" i="18" s="1"/>
  <c r="GY9" i="18"/>
  <c r="GX76" i="16"/>
  <c r="GY69" i="16" s="1"/>
  <c r="GY70" i="16" s="1"/>
  <c r="GX9" i="16"/>
  <c r="GY12" i="18" l="1"/>
  <c r="GY11" i="18"/>
  <c r="GZ6" i="18"/>
  <c r="GZ71" i="18"/>
  <c r="GZ72" i="18" s="1"/>
  <c r="GY6" i="16"/>
  <c r="GY71" i="16"/>
  <c r="GY72" i="16" s="1"/>
  <c r="GZ63" i="18" l="1"/>
  <c r="GZ3" i="18"/>
  <c r="GZ52" i="18" s="1"/>
  <c r="GZ73" i="18"/>
  <c r="GZ74" i="18"/>
  <c r="GY63" i="16"/>
  <c r="GY3" i="16"/>
  <c r="GY73" i="16"/>
  <c r="GY74" i="16"/>
  <c r="GZ56" i="18" l="1"/>
  <c r="GZ8" i="18"/>
  <c r="GZ5" i="18"/>
  <c r="GZ53" i="18" s="1"/>
  <c r="GZ75" i="18"/>
  <c r="GZ7" i="18" s="1"/>
  <c r="GY8" i="16"/>
  <c r="GY5" i="16"/>
  <c r="GY75" i="16"/>
  <c r="GZ54" i="18" l="1"/>
  <c r="GZ55" i="18" s="1"/>
  <c r="GZ11" i="18" s="1"/>
  <c r="GZ76" i="18"/>
  <c r="HA69" i="18" s="1"/>
  <c r="HA70" i="18" s="1"/>
  <c r="GZ9" i="18"/>
  <c r="GY76" i="16"/>
  <c r="GZ69" i="16" s="1"/>
  <c r="GZ70" i="16" s="1"/>
  <c r="GY9" i="16"/>
  <c r="GY7" i="16"/>
  <c r="GZ12" i="18" l="1"/>
  <c r="HA6" i="18"/>
  <c r="HA71" i="18"/>
  <c r="HA72" i="18" s="1"/>
  <c r="GZ6" i="16"/>
  <c r="GZ71" i="16"/>
  <c r="GZ72" i="16" s="1"/>
  <c r="HA63" i="18" l="1"/>
  <c r="HA3" i="18"/>
  <c r="HA52" i="18" s="1"/>
  <c r="HA73" i="18"/>
  <c r="HA74" i="18"/>
  <c r="GZ63" i="16"/>
  <c r="GZ3" i="16"/>
  <c r="GZ73" i="16"/>
  <c r="GZ74" i="16"/>
  <c r="HA56" i="18" l="1"/>
  <c r="HA8" i="18"/>
  <c r="HA5" i="18"/>
  <c r="HA53" i="18" s="1"/>
  <c r="HA75" i="18"/>
  <c r="HA7" i="18" s="1"/>
  <c r="GZ8" i="16"/>
  <c r="GZ5" i="16"/>
  <c r="GZ75" i="16"/>
  <c r="HA54" i="18" l="1"/>
  <c r="HA55" i="18" s="1"/>
  <c r="HA76" i="18"/>
  <c r="HB69" i="18" s="1"/>
  <c r="HB70" i="18" s="1"/>
  <c r="HA9" i="18"/>
  <c r="GZ76" i="16"/>
  <c r="HA69" i="16" s="1"/>
  <c r="HA70" i="16" s="1"/>
  <c r="GZ9" i="16"/>
  <c r="GZ7" i="16"/>
  <c r="HA12" i="18" l="1"/>
  <c r="HA11" i="18"/>
  <c r="HB6" i="18"/>
  <c r="HB71" i="18"/>
  <c r="HB72" i="18" s="1"/>
  <c r="HA6" i="16"/>
  <c r="HA71" i="16"/>
  <c r="HA72" i="16" s="1"/>
  <c r="HB63" i="18" l="1"/>
  <c r="HB3" i="18"/>
  <c r="HB52" i="18" s="1"/>
  <c r="HB73" i="18"/>
  <c r="HB74" i="18"/>
  <c r="HA63" i="16"/>
  <c r="HA3" i="16"/>
  <c r="HA74" i="16"/>
  <c r="HA73" i="16"/>
  <c r="HB56" i="18" l="1"/>
  <c r="HB8" i="18"/>
  <c r="HB5" i="18"/>
  <c r="HB53" i="18" s="1"/>
  <c r="HB75" i="18"/>
  <c r="HB7" i="18" s="1"/>
  <c r="HA5" i="16"/>
  <c r="HA75" i="16"/>
  <c r="HA7" i="16" s="1"/>
  <c r="HA8" i="16"/>
  <c r="HB54" i="18" l="1"/>
  <c r="HB55" i="18" s="1"/>
  <c r="HB76" i="18"/>
  <c r="HC69" i="18" s="1"/>
  <c r="HC70" i="18" s="1"/>
  <c r="HB9" i="18"/>
  <c r="HA76" i="16"/>
  <c r="HB69" i="16" s="1"/>
  <c r="HB70" i="16" s="1"/>
  <c r="HA9" i="16"/>
  <c r="HB12" i="18" l="1"/>
  <c r="HB11" i="18"/>
  <c r="HC6" i="18"/>
  <c r="HC71" i="18"/>
  <c r="HC72" i="18" s="1"/>
  <c r="HB6" i="16"/>
  <c r="HB71" i="16"/>
  <c r="HB72" i="16" s="1"/>
  <c r="HC63" i="18" l="1"/>
  <c r="HC3" i="18"/>
  <c r="HC52" i="18" s="1"/>
  <c r="HC73" i="18"/>
  <c r="HC74" i="18"/>
  <c r="HB63" i="16"/>
  <c r="HB3" i="16"/>
  <c r="HB74" i="16"/>
  <c r="HB73" i="16"/>
  <c r="HC56" i="18" l="1"/>
  <c r="HC8" i="18"/>
  <c r="HC5" i="18"/>
  <c r="HC53" i="18" s="1"/>
  <c r="HC75" i="18"/>
  <c r="HC7" i="18" s="1"/>
  <c r="HB5" i="16"/>
  <c r="HB75" i="16"/>
  <c r="HB7" i="16" s="1"/>
  <c r="HB8" i="16"/>
  <c r="HC54" i="18" l="1"/>
  <c r="HC55" i="18" s="1"/>
  <c r="HC76" i="18"/>
  <c r="HD69" i="18" s="1"/>
  <c r="HD70" i="18" s="1"/>
  <c r="HC9" i="18"/>
  <c r="HB76" i="16"/>
  <c r="HC69" i="16" s="1"/>
  <c r="HC70" i="16" s="1"/>
  <c r="HB9" i="16"/>
  <c r="HC12" i="18" l="1"/>
  <c r="HC11" i="18"/>
  <c r="HD6" i="18"/>
  <c r="HD71" i="18"/>
  <c r="HD72" i="18" s="1"/>
  <c r="HC6" i="16"/>
  <c r="HC71" i="16"/>
  <c r="HC72" i="16" s="1"/>
  <c r="HD63" i="18" l="1"/>
  <c r="HD3" i="18"/>
  <c r="HD52" i="18" s="1"/>
  <c r="HD73" i="18"/>
  <c r="HD74" i="18"/>
  <c r="HC63" i="16"/>
  <c r="HC3" i="16"/>
  <c r="HC73" i="16"/>
  <c r="HC74" i="16"/>
  <c r="HD56" i="18" l="1"/>
  <c r="HD8" i="18"/>
  <c r="HD5" i="18"/>
  <c r="HD53" i="18" s="1"/>
  <c r="HD75" i="18"/>
  <c r="HD7" i="18" s="1"/>
  <c r="HC8" i="16"/>
  <c r="HC5" i="16"/>
  <c r="HC75" i="16"/>
  <c r="HD54" i="18" l="1"/>
  <c r="HD55" i="18" s="1"/>
  <c r="HD11" i="18" s="1"/>
  <c r="HD76" i="18"/>
  <c r="HE69" i="18" s="1"/>
  <c r="HE70" i="18" s="1"/>
  <c r="HD9" i="18"/>
  <c r="HC76" i="16"/>
  <c r="HD69" i="16" s="1"/>
  <c r="HD70" i="16" s="1"/>
  <c r="HC9" i="16"/>
  <c r="HC7" i="16"/>
  <c r="HD12" i="18" l="1"/>
  <c r="HE6" i="18"/>
  <c r="HE71" i="18"/>
  <c r="HE72" i="18" s="1"/>
  <c r="HD6" i="16"/>
  <c r="HD71" i="16"/>
  <c r="HD72" i="16" s="1"/>
  <c r="HE63" i="18" l="1"/>
  <c r="HE3" i="18"/>
  <c r="HE52" i="18" s="1"/>
  <c r="HE73" i="18"/>
  <c r="HE74" i="18"/>
  <c r="HD63" i="16"/>
  <c r="HD3" i="16"/>
  <c r="HD73" i="16"/>
  <c r="HD74" i="16"/>
  <c r="HE56" i="18" l="1"/>
  <c r="HE8" i="18"/>
  <c r="HE5" i="18"/>
  <c r="HE53" i="18" s="1"/>
  <c r="HE75" i="18"/>
  <c r="HE7" i="18" s="1"/>
  <c r="HD8" i="16"/>
  <c r="HD5" i="16"/>
  <c r="HD75" i="16"/>
  <c r="HD7" i="16" s="1"/>
  <c r="HE54" i="18" l="1"/>
  <c r="HE55" i="18" s="1"/>
  <c r="HE76" i="18"/>
  <c r="HF69" i="18" s="1"/>
  <c r="HF70" i="18" s="1"/>
  <c r="HE9" i="18"/>
  <c r="HD76" i="16"/>
  <c r="HE69" i="16" s="1"/>
  <c r="HE70" i="16" s="1"/>
  <c r="HD9" i="16"/>
  <c r="HE12" i="18" l="1"/>
  <c r="HE11" i="18"/>
  <c r="HF6" i="18"/>
  <c r="HF71" i="18"/>
  <c r="HF72" i="18" s="1"/>
  <c r="HE6" i="16"/>
  <c r="HE71" i="16"/>
  <c r="HE72" i="16" s="1"/>
  <c r="HF63" i="18" l="1"/>
  <c r="HF3" i="18"/>
  <c r="HF52" i="18" s="1"/>
  <c r="HF73" i="18"/>
  <c r="HF74" i="18"/>
  <c r="HE63" i="16"/>
  <c r="HE3" i="16"/>
  <c r="HE73" i="16"/>
  <c r="HE74" i="16"/>
  <c r="HF56" i="18" l="1"/>
  <c r="HF8" i="18"/>
  <c r="HF5" i="18"/>
  <c r="HF53" i="18" s="1"/>
  <c r="HF75" i="18"/>
  <c r="HF7" i="18" s="1"/>
  <c r="HE8" i="16"/>
  <c r="HE5" i="16"/>
  <c r="HE75" i="16"/>
  <c r="HE7" i="16" s="1"/>
  <c r="HF54" i="18" l="1"/>
  <c r="HF55" i="18" s="1"/>
  <c r="HF76" i="18"/>
  <c r="HG69" i="18" s="1"/>
  <c r="HG70" i="18" s="1"/>
  <c r="HF9" i="18"/>
  <c r="HE76" i="16"/>
  <c r="HF69" i="16" s="1"/>
  <c r="HF70" i="16" s="1"/>
  <c r="HE9" i="16"/>
  <c r="HF12" i="18" l="1"/>
  <c r="HF11" i="18"/>
  <c r="HG6" i="18"/>
  <c r="HG71" i="18"/>
  <c r="HG72" i="18" s="1"/>
  <c r="HF6" i="16"/>
  <c r="HF71" i="16"/>
  <c r="HF72" i="16" s="1"/>
  <c r="HG63" i="18" l="1"/>
  <c r="HG3" i="18"/>
  <c r="HG52" i="18" s="1"/>
  <c r="HG73" i="18"/>
  <c r="HG74" i="18"/>
  <c r="HF63" i="16"/>
  <c r="HF3" i="16"/>
  <c r="HF73" i="16"/>
  <c r="HF74" i="16"/>
  <c r="HG56" i="18" l="1"/>
  <c r="HG8" i="18"/>
  <c r="HG5" i="18"/>
  <c r="HG53" i="18" s="1"/>
  <c r="HG75" i="18"/>
  <c r="HG7" i="18" s="1"/>
  <c r="HF8" i="16"/>
  <c r="HF5" i="16"/>
  <c r="HF75" i="16"/>
  <c r="HG54" i="18" l="1"/>
  <c r="HG55" i="18" s="1"/>
  <c r="HG76" i="18"/>
  <c r="HH69" i="18" s="1"/>
  <c r="HH70" i="18" s="1"/>
  <c r="HG9" i="18"/>
  <c r="HF76" i="16"/>
  <c r="HG69" i="16" s="1"/>
  <c r="HG70" i="16" s="1"/>
  <c r="HF9" i="16"/>
  <c r="HF7" i="16"/>
  <c r="HG12" i="18" l="1"/>
  <c r="HG11" i="18"/>
  <c r="HH6" i="18"/>
  <c r="HH71" i="18"/>
  <c r="HH72" i="18" s="1"/>
  <c r="HG6" i="16"/>
  <c r="HG71" i="16"/>
  <c r="HG72" i="16" s="1"/>
  <c r="HH63" i="18" l="1"/>
  <c r="HH3" i="18"/>
  <c r="HH52" i="18" s="1"/>
  <c r="HH73" i="18"/>
  <c r="HH74" i="18"/>
  <c r="HG63" i="16"/>
  <c r="HG3" i="16"/>
  <c r="HG73" i="16"/>
  <c r="HG74" i="16"/>
  <c r="HH56" i="18" l="1"/>
  <c r="HH8" i="18"/>
  <c r="HH5" i="18"/>
  <c r="HH53" i="18" s="1"/>
  <c r="HH75" i="18"/>
  <c r="HG8" i="16"/>
  <c r="HG5" i="16"/>
  <c r="HG75" i="16"/>
  <c r="HH54" i="18" l="1"/>
  <c r="HH55" i="18" s="1"/>
  <c r="HH11" i="18" s="1"/>
  <c r="HH76" i="18"/>
  <c r="HI69" i="18" s="1"/>
  <c r="HI70" i="18" s="1"/>
  <c r="HH9" i="18"/>
  <c r="HH7" i="18"/>
  <c r="HG76" i="16"/>
  <c r="HH69" i="16" s="1"/>
  <c r="HH70" i="16" s="1"/>
  <c r="HG9" i="16"/>
  <c r="HG7" i="16"/>
  <c r="HH12" i="18" l="1"/>
  <c r="HI6" i="18"/>
  <c r="HI71" i="18"/>
  <c r="HI72" i="18" s="1"/>
  <c r="HH6" i="16"/>
  <c r="HH71" i="16"/>
  <c r="HH72" i="16" s="1"/>
  <c r="HI63" i="18" l="1"/>
  <c r="HI3" i="18"/>
  <c r="HI52" i="18" s="1"/>
  <c r="HI74" i="18"/>
  <c r="HI73" i="18"/>
  <c r="HH63" i="16"/>
  <c r="HH3" i="16"/>
  <c r="HH73" i="16"/>
  <c r="HH74" i="16"/>
  <c r="HI56" i="18" l="1"/>
  <c r="HI5" i="18"/>
  <c r="HI53" i="18" s="1"/>
  <c r="HI75" i="18"/>
  <c r="HI8" i="18"/>
  <c r="HH8" i="16"/>
  <c r="HH5" i="16"/>
  <c r="HH75" i="16"/>
  <c r="HH7" i="16" s="1"/>
  <c r="HI54" i="18" l="1"/>
  <c r="HI55" i="18" s="1"/>
  <c r="HI76" i="18"/>
  <c r="HJ69" i="18" s="1"/>
  <c r="HJ70" i="18" s="1"/>
  <c r="HI9" i="18"/>
  <c r="HI7" i="18"/>
  <c r="HH76" i="16"/>
  <c r="HI69" i="16" s="1"/>
  <c r="HI70" i="16" s="1"/>
  <c r="HH9" i="16"/>
  <c r="HI12" i="18" l="1"/>
  <c r="HI11" i="18"/>
  <c r="HJ6" i="18"/>
  <c r="HJ71" i="18"/>
  <c r="HJ72" i="18" s="1"/>
  <c r="HI6" i="16"/>
  <c r="HI71" i="16"/>
  <c r="HI72" i="16" s="1"/>
  <c r="HJ63" i="18" l="1"/>
  <c r="HJ3" i="18"/>
  <c r="HJ52" i="18" s="1"/>
  <c r="HJ73" i="18"/>
  <c r="HJ74" i="18"/>
  <c r="HI63" i="16"/>
  <c r="HI3" i="16"/>
  <c r="HI73" i="16"/>
  <c r="HI74" i="16"/>
  <c r="HJ56" i="18" l="1"/>
  <c r="HJ8" i="18"/>
  <c r="HJ5" i="18"/>
  <c r="HJ53" i="18" s="1"/>
  <c r="HJ75" i="18"/>
  <c r="HI8" i="16"/>
  <c r="HI5" i="16"/>
  <c r="HI75" i="16"/>
  <c r="HI7" i="16" s="1"/>
  <c r="HJ54" i="18" l="1"/>
  <c r="HJ55" i="18" s="1"/>
  <c r="HJ12" i="18" s="1"/>
  <c r="HJ76" i="18"/>
  <c r="HK69" i="18" s="1"/>
  <c r="HK70" i="18" s="1"/>
  <c r="HJ9" i="18"/>
  <c r="HJ7" i="18"/>
  <c r="HI76" i="16"/>
  <c r="HJ69" i="16" s="1"/>
  <c r="HJ70" i="16" s="1"/>
  <c r="HI9" i="16"/>
  <c r="HJ11" i="18" l="1"/>
  <c r="HK6" i="18"/>
  <c r="HK71" i="18"/>
  <c r="HK72" i="18" s="1"/>
  <c r="HJ6" i="16"/>
  <c r="HJ71" i="16"/>
  <c r="HJ72" i="16" s="1"/>
  <c r="HK63" i="18" l="1"/>
  <c r="HK3" i="18"/>
  <c r="HK52" i="18" s="1"/>
  <c r="HK74" i="18"/>
  <c r="HK73" i="18"/>
  <c r="HJ63" i="16"/>
  <c r="HJ3" i="16"/>
  <c r="HJ73" i="16"/>
  <c r="HJ74" i="16"/>
  <c r="HK56" i="18" l="1"/>
  <c r="HK5" i="18"/>
  <c r="HK53" i="18" s="1"/>
  <c r="HK75" i="18"/>
  <c r="HK7" i="18" s="1"/>
  <c r="HK8" i="18"/>
  <c r="HJ8" i="16"/>
  <c r="HJ5" i="16"/>
  <c r="HJ75" i="16"/>
  <c r="HJ7" i="16" s="1"/>
  <c r="HK54" i="18" l="1"/>
  <c r="HK55" i="18" s="1"/>
  <c r="HK76" i="18"/>
  <c r="HL69" i="18" s="1"/>
  <c r="HL70" i="18" s="1"/>
  <c r="HK9" i="18"/>
  <c r="HJ76" i="16"/>
  <c r="HK69" i="16" s="1"/>
  <c r="HK70" i="16" s="1"/>
  <c r="HJ9" i="16"/>
  <c r="HK11" i="18" l="1"/>
  <c r="HK12" i="18"/>
  <c r="HL6" i="18"/>
  <c r="HL71" i="18"/>
  <c r="HL72" i="18" s="1"/>
  <c r="HK6" i="16"/>
  <c r="HK71" i="16"/>
  <c r="HK72" i="16" s="1"/>
  <c r="HL63" i="18" l="1"/>
  <c r="HL3" i="18"/>
  <c r="HL52" i="18" s="1"/>
  <c r="HL73" i="18"/>
  <c r="HL74" i="18"/>
  <c r="HK63" i="16"/>
  <c r="HK3" i="16"/>
  <c r="HK73" i="16"/>
  <c r="HK74" i="16"/>
  <c r="HL56" i="18" l="1"/>
  <c r="HL8" i="18"/>
  <c r="HL5" i="18"/>
  <c r="HL53" i="18" s="1"/>
  <c r="HL75" i="18"/>
  <c r="HK5" i="16"/>
  <c r="HK75" i="16"/>
  <c r="HK7" i="16" s="1"/>
  <c r="HK8" i="16"/>
  <c r="HL54" i="18" l="1"/>
  <c r="HL55" i="18" s="1"/>
  <c r="HL76" i="18"/>
  <c r="HM69" i="18" s="1"/>
  <c r="HM70" i="18" s="1"/>
  <c r="HL9" i="18"/>
  <c r="HL7" i="18"/>
  <c r="HK76" i="16"/>
  <c r="HL69" i="16" s="1"/>
  <c r="HL70" i="16" s="1"/>
  <c r="HK9" i="16"/>
  <c r="HL12" i="18" l="1"/>
  <c r="HL11" i="18"/>
  <c r="HM6" i="18"/>
  <c r="HM71" i="18"/>
  <c r="HM72" i="18" s="1"/>
  <c r="HL6" i="16"/>
  <c r="HL71" i="16"/>
  <c r="HL72" i="16" s="1"/>
  <c r="HM63" i="18" l="1"/>
  <c r="HM3" i="18"/>
  <c r="HM52" i="18" s="1"/>
  <c r="HM73" i="18"/>
  <c r="HM74" i="18"/>
  <c r="HL63" i="16"/>
  <c r="HL3" i="16"/>
  <c r="HL73" i="16"/>
  <c r="HL74" i="16"/>
  <c r="HM56" i="18" l="1"/>
  <c r="HM8" i="18"/>
  <c r="HM5" i="18"/>
  <c r="HM53" i="18" s="1"/>
  <c r="HM75" i="18"/>
  <c r="HL8" i="16"/>
  <c r="HL5" i="16"/>
  <c r="HL75" i="16"/>
  <c r="HL7" i="16" s="1"/>
  <c r="HM54" i="18" l="1"/>
  <c r="HM55" i="18" s="1"/>
  <c r="HM76" i="18"/>
  <c r="HN69" i="18" s="1"/>
  <c r="HN70" i="18" s="1"/>
  <c r="HM9" i="18"/>
  <c r="HM7" i="18"/>
  <c r="HL76" i="16"/>
  <c r="HM69" i="16" s="1"/>
  <c r="HM70" i="16" s="1"/>
  <c r="HL9" i="16"/>
  <c r="HM12" i="18" l="1"/>
  <c r="HM11" i="18"/>
  <c r="HN6" i="18"/>
  <c r="HN71" i="18"/>
  <c r="HN72" i="18" s="1"/>
  <c r="HM6" i="16"/>
  <c r="HM71" i="16"/>
  <c r="HM72" i="16" s="1"/>
  <c r="HN63" i="18" l="1"/>
  <c r="HN3" i="18"/>
  <c r="HN52" i="18" s="1"/>
  <c r="HN73" i="18"/>
  <c r="HN74" i="18"/>
  <c r="HM63" i="16"/>
  <c r="HM3" i="16"/>
  <c r="HM73" i="16"/>
  <c r="HM74" i="16"/>
  <c r="HN56" i="18" l="1"/>
  <c r="HN5" i="18"/>
  <c r="HN53" i="18" s="1"/>
  <c r="HN75" i="18"/>
  <c r="HN7" i="18" s="1"/>
  <c r="HN8" i="18"/>
  <c r="HM5" i="16"/>
  <c r="HM75" i="16"/>
  <c r="HM7" i="16" s="1"/>
  <c r="HM8" i="16"/>
  <c r="HN54" i="18" l="1"/>
  <c r="HN55" i="18" s="1"/>
  <c r="HN76" i="18"/>
  <c r="HO69" i="18" s="1"/>
  <c r="HO70" i="18" s="1"/>
  <c r="HN9" i="18"/>
  <c r="HM76" i="16"/>
  <c r="HN69" i="16" s="1"/>
  <c r="HN70" i="16" s="1"/>
  <c r="HM9" i="16"/>
  <c r="HN11" i="18" l="1"/>
  <c r="HN12" i="18"/>
  <c r="HO6" i="18"/>
  <c r="HO71" i="18"/>
  <c r="HO72" i="18" s="1"/>
  <c r="HN6" i="16"/>
  <c r="HN71" i="16"/>
  <c r="HN72" i="16" s="1"/>
  <c r="HO63" i="18" l="1"/>
  <c r="HO3" i="18"/>
  <c r="HO52" i="18" s="1"/>
  <c r="HO73" i="18"/>
  <c r="HO74" i="18"/>
  <c r="HN3" i="16"/>
  <c r="HN63" i="16"/>
  <c r="HN74" i="16"/>
  <c r="HN73" i="16"/>
  <c r="HO56" i="18" l="1"/>
  <c r="HO8" i="18"/>
  <c r="HO5" i="18"/>
  <c r="HO53" i="18" s="1"/>
  <c r="HO75" i="18"/>
  <c r="HN5" i="16"/>
  <c r="HN75" i="16"/>
  <c r="HN7" i="16" s="1"/>
  <c r="HN8" i="16"/>
  <c r="HO54" i="18" l="1"/>
  <c r="HO55" i="18" s="1"/>
  <c r="HO76" i="18"/>
  <c r="HP69" i="18" s="1"/>
  <c r="HP70" i="18" s="1"/>
  <c r="HO9" i="18"/>
  <c r="HO7" i="18"/>
  <c r="HN76" i="16"/>
  <c r="HO69" i="16" s="1"/>
  <c r="HO70" i="16" s="1"/>
  <c r="HN9" i="16"/>
  <c r="HO12" i="18" l="1"/>
  <c r="HO11" i="18"/>
  <c r="HP6" i="18"/>
  <c r="HP71" i="18"/>
  <c r="HP72" i="18" s="1"/>
  <c r="HO6" i="16"/>
  <c r="HO71" i="16"/>
  <c r="HO72" i="16" s="1"/>
  <c r="HP63" i="18" l="1"/>
  <c r="HP3" i="18"/>
  <c r="HP52" i="18" s="1"/>
  <c r="HP73" i="18"/>
  <c r="HP74" i="18"/>
  <c r="HO63" i="16"/>
  <c r="HO3" i="16"/>
  <c r="HO73" i="16"/>
  <c r="HO74" i="16"/>
  <c r="HP56" i="18" l="1"/>
  <c r="HP5" i="18"/>
  <c r="HP53" i="18" s="1"/>
  <c r="HP75" i="18"/>
  <c r="HP7" i="18" s="1"/>
  <c r="HP8" i="18"/>
  <c r="HO8" i="16"/>
  <c r="HO5" i="16"/>
  <c r="HO75" i="16"/>
  <c r="HP54" i="18" l="1"/>
  <c r="HP55" i="18" s="1"/>
  <c r="HP11" i="18" s="1"/>
  <c r="HP76" i="18"/>
  <c r="HQ69" i="18" s="1"/>
  <c r="HQ70" i="18" s="1"/>
  <c r="HP9" i="18"/>
  <c r="HO76" i="16"/>
  <c r="HP69" i="16" s="1"/>
  <c r="HP70" i="16" s="1"/>
  <c r="HO9" i="16"/>
  <c r="HO7" i="16"/>
  <c r="HP12" i="18" l="1"/>
  <c r="HQ6" i="18"/>
  <c r="HQ71" i="18"/>
  <c r="HQ72" i="18" s="1"/>
  <c r="HP6" i="16"/>
  <c r="HP71" i="16"/>
  <c r="HP72" i="16" s="1"/>
  <c r="HQ63" i="18" l="1"/>
  <c r="HQ3" i="18"/>
  <c r="HQ52" i="18" s="1"/>
  <c r="HQ73" i="18"/>
  <c r="HQ74" i="18"/>
  <c r="HP63" i="16"/>
  <c r="HP3" i="16"/>
  <c r="HP73" i="16"/>
  <c r="HP74" i="16"/>
  <c r="HQ56" i="18" l="1"/>
  <c r="HQ8" i="18"/>
  <c r="HQ5" i="18"/>
  <c r="HQ53" i="18" s="1"/>
  <c r="HQ75" i="18"/>
  <c r="HP8" i="16"/>
  <c r="HP5" i="16"/>
  <c r="HP75" i="16"/>
  <c r="HP7" i="16" s="1"/>
  <c r="HQ54" i="18" l="1"/>
  <c r="HQ55" i="18" s="1"/>
  <c r="HQ76" i="18"/>
  <c r="HR69" i="18" s="1"/>
  <c r="HR70" i="18" s="1"/>
  <c r="HQ9" i="18"/>
  <c r="HQ7" i="18"/>
  <c r="HP76" i="16"/>
  <c r="HQ69" i="16" s="1"/>
  <c r="HQ70" i="16" s="1"/>
  <c r="HP9" i="16"/>
  <c r="HQ12" i="18" l="1"/>
  <c r="HQ11" i="18"/>
  <c r="HR6" i="18"/>
  <c r="HR71" i="18"/>
  <c r="HR72" i="18" s="1"/>
  <c r="HQ6" i="16"/>
  <c r="HQ71" i="16"/>
  <c r="HQ72" i="16" s="1"/>
  <c r="HR63" i="18" l="1"/>
  <c r="HR3" i="18"/>
  <c r="HR52" i="18" s="1"/>
  <c r="HR73" i="18"/>
  <c r="HR74" i="18"/>
  <c r="HQ63" i="16"/>
  <c r="HQ3" i="16"/>
  <c r="HQ74" i="16"/>
  <c r="HQ73" i="16"/>
  <c r="HR56" i="18" l="1"/>
  <c r="HR8" i="18"/>
  <c r="HR5" i="18"/>
  <c r="HR53" i="18" s="1"/>
  <c r="HR75" i="18"/>
  <c r="HQ5" i="16"/>
  <c r="HQ75" i="16"/>
  <c r="HQ7" i="16" s="1"/>
  <c r="HQ8" i="16"/>
  <c r="HR54" i="18" l="1"/>
  <c r="HR55" i="18" s="1"/>
  <c r="HR11" i="18" s="1"/>
  <c r="HR76" i="18"/>
  <c r="HS69" i="18" s="1"/>
  <c r="HS70" i="18" s="1"/>
  <c r="HR9" i="18"/>
  <c r="HR7" i="18"/>
  <c r="HQ76" i="16"/>
  <c r="HR69" i="16" s="1"/>
  <c r="HR70" i="16" s="1"/>
  <c r="HQ9" i="16"/>
  <c r="HR12" i="18" l="1"/>
  <c r="HS6" i="18"/>
  <c r="HS71" i="18"/>
  <c r="HS72" i="18" s="1"/>
  <c r="HR6" i="16"/>
  <c r="HR71" i="16"/>
  <c r="HR72" i="16" s="1"/>
  <c r="HS63" i="18" l="1"/>
  <c r="HS3" i="18"/>
  <c r="HS52" i="18" s="1"/>
  <c r="HS73" i="18"/>
  <c r="HS74" i="18"/>
  <c r="HR63" i="16"/>
  <c r="HR3" i="16"/>
  <c r="HR73" i="16"/>
  <c r="HR74" i="16"/>
  <c r="HS56" i="18" l="1"/>
  <c r="HS8" i="18"/>
  <c r="HS5" i="18"/>
  <c r="HS53" i="18" s="1"/>
  <c r="HS75" i="18"/>
  <c r="HS7" i="18" s="1"/>
  <c r="HR8" i="16"/>
  <c r="HR5" i="16"/>
  <c r="HR75" i="16"/>
  <c r="HS54" i="18" l="1"/>
  <c r="HS55" i="18" s="1"/>
  <c r="HS76" i="18"/>
  <c r="HT69" i="18" s="1"/>
  <c r="HT70" i="18" s="1"/>
  <c r="HS9" i="18"/>
  <c r="HR76" i="16"/>
  <c r="HS69" i="16" s="1"/>
  <c r="HS70" i="16" s="1"/>
  <c r="HR9" i="16"/>
  <c r="HR7" i="16"/>
  <c r="HS12" i="18" l="1"/>
  <c r="HS11" i="18"/>
  <c r="HT6" i="18"/>
  <c r="HT71" i="18"/>
  <c r="HT72" i="18" s="1"/>
  <c r="HS6" i="16"/>
  <c r="HS71" i="16"/>
  <c r="HS72" i="16" s="1"/>
  <c r="HT63" i="18" l="1"/>
  <c r="HT3" i="18"/>
  <c r="HT52" i="18" s="1"/>
  <c r="HT73" i="18"/>
  <c r="HT74" i="18"/>
  <c r="HS63" i="16"/>
  <c r="HS3" i="16"/>
  <c r="HS73" i="16"/>
  <c r="HS74" i="16"/>
  <c r="HT56" i="18" l="1"/>
  <c r="HT8" i="18"/>
  <c r="HT5" i="18"/>
  <c r="HT53" i="18" s="1"/>
  <c r="HT75" i="18"/>
  <c r="HT7" i="18" s="1"/>
  <c r="HS5" i="16"/>
  <c r="HS75" i="16"/>
  <c r="HS8" i="16"/>
  <c r="HT54" i="18" l="1"/>
  <c r="HT55" i="18" s="1"/>
  <c r="HT76" i="18"/>
  <c r="HU69" i="18" s="1"/>
  <c r="HU70" i="18" s="1"/>
  <c r="HT9" i="18"/>
  <c r="HS76" i="16"/>
  <c r="HT69" i="16" s="1"/>
  <c r="HT70" i="16" s="1"/>
  <c r="HS9" i="16"/>
  <c r="HS7" i="16"/>
  <c r="HT12" i="18" l="1"/>
  <c r="HT11" i="18"/>
  <c r="HU6" i="18"/>
  <c r="HU71" i="18"/>
  <c r="HU72" i="18" s="1"/>
  <c r="HT6" i="16"/>
  <c r="HT71" i="16"/>
  <c r="HT72" i="16" s="1"/>
  <c r="HU63" i="18" l="1"/>
  <c r="HU3" i="18"/>
  <c r="HU52" i="18" s="1"/>
  <c r="HU73" i="18"/>
  <c r="HU74" i="18"/>
  <c r="HT63" i="16"/>
  <c r="HT3" i="16"/>
  <c r="HT73" i="16"/>
  <c r="HT74" i="16"/>
  <c r="HU56" i="18" l="1"/>
  <c r="HU8" i="18"/>
  <c r="HU5" i="18"/>
  <c r="HU53" i="18" s="1"/>
  <c r="HU75" i="18"/>
  <c r="HU7" i="18" s="1"/>
  <c r="HT8" i="16"/>
  <c r="HT5" i="16"/>
  <c r="HT75" i="16"/>
  <c r="HU54" i="18" l="1"/>
  <c r="HU55" i="18" s="1"/>
  <c r="HU76" i="18"/>
  <c r="HV69" i="18" s="1"/>
  <c r="HV70" i="18" s="1"/>
  <c r="HU9" i="18"/>
  <c r="HT76" i="16"/>
  <c r="HU69" i="16" s="1"/>
  <c r="HU70" i="16" s="1"/>
  <c r="HT9" i="16"/>
  <c r="HT7" i="16"/>
  <c r="HU12" i="18" l="1"/>
  <c r="HU11" i="18"/>
  <c r="HV6" i="18"/>
  <c r="HV71" i="18"/>
  <c r="HV72" i="18" s="1"/>
  <c r="HU6" i="16"/>
  <c r="HU71" i="16"/>
  <c r="HU72" i="16" s="1"/>
  <c r="HV63" i="18" l="1"/>
  <c r="HV3" i="18"/>
  <c r="HV52" i="18" s="1"/>
  <c r="HV73" i="18"/>
  <c r="HV74" i="18"/>
  <c r="HU63" i="16"/>
  <c r="HU3" i="16"/>
  <c r="HU74" i="16"/>
  <c r="HU73" i="16"/>
  <c r="HV56" i="18" l="1"/>
  <c r="HV8" i="18"/>
  <c r="HV5" i="18"/>
  <c r="HV53" i="18" s="1"/>
  <c r="HV75" i="18"/>
  <c r="HV7" i="18" s="1"/>
  <c r="HU5" i="16"/>
  <c r="HU75" i="16"/>
  <c r="HU7" i="16" s="1"/>
  <c r="HU8" i="16"/>
  <c r="HV54" i="18" l="1"/>
  <c r="HV55" i="18" s="1"/>
  <c r="HV76" i="18"/>
  <c r="HW69" i="18" s="1"/>
  <c r="HW70" i="18" s="1"/>
  <c r="HV9" i="18"/>
  <c r="HU76" i="16"/>
  <c r="HV69" i="16" s="1"/>
  <c r="HV70" i="16" s="1"/>
  <c r="HU9" i="16"/>
  <c r="HV12" i="18" l="1"/>
  <c r="HV11" i="18"/>
  <c r="HW6" i="18"/>
  <c r="HW71" i="18"/>
  <c r="HW72" i="18" s="1"/>
  <c r="HV6" i="16"/>
  <c r="HV71" i="16"/>
  <c r="HV72" i="16" s="1"/>
  <c r="HW63" i="18" l="1"/>
  <c r="HW3" i="18"/>
  <c r="HW52" i="18" s="1"/>
  <c r="HW73" i="18"/>
  <c r="HW74" i="18"/>
  <c r="HV3" i="16"/>
  <c r="HV63" i="16"/>
  <c r="HV73" i="16"/>
  <c r="HV74" i="16"/>
  <c r="HW56" i="18" l="1"/>
  <c r="HW8" i="18"/>
  <c r="HW5" i="18"/>
  <c r="HW53" i="18" s="1"/>
  <c r="HW75" i="18"/>
  <c r="HW7" i="18" s="1"/>
  <c r="HV8" i="16"/>
  <c r="HV5" i="16"/>
  <c r="HV75" i="16"/>
  <c r="HW54" i="18" l="1"/>
  <c r="HW55" i="18" s="1"/>
  <c r="HW11" i="18" s="1"/>
  <c r="HW76" i="18"/>
  <c r="HX69" i="18" s="1"/>
  <c r="HX70" i="18" s="1"/>
  <c r="HW9" i="18"/>
  <c r="HV76" i="16"/>
  <c r="HW69" i="16" s="1"/>
  <c r="HW70" i="16" s="1"/>
  <c r="HV9" i="16"/>
  <c r="HV7" i="16"/>
  <c r="HW12" i="18" l="1"/>
  <c r="HX6" i="18"/>
  <c r="HX71" i="18"/>
  <c r="HX72" i="18" s="1"/>
  <c r="HW6" i="16"/>
  <c r="HW71" i="16"/>
  <c r="HW72" i="16" s="1"/>
  <c r="HX63" i="18" l="1"/>
  <c r="HX3" i="18"/>
  <c r="HX52" i="18" s="1"/>
  <c r="HX73" i="18"/>
  <c r="HX74" i="18"/>
  <c r="HW63" i="16"/>
  <c r="HW3" i="16"/>
  <c r="HW74" i="16"/>
  <c r="HW73" i="16"/>
  <c r="HX56" i="18" l="1"/>
  <c r="HX8" i="18"/>
  <c r="HX5" i="18"/>
  <c r="HX53" i="18" s="1"/>
  <c r="HX75" i="18"/>
  <c r="HW5" i="16"/>
  <c r="HW75" i="16"/>
  <c r="HW7" i="16" s="1"/>
  <c r="HW8" i="16"/>
  <c r="HX54" i="18" l="1"/>
  <c r="HX55" i="18" s="1"/>
  <c r="HX11" i="18" s="1"/>
  <c r="HX76" i="18"/>
  <c r="HY69" i="18" s="1"/>
  <c r="HY70" i="18" s="1"/>
  <c r="HX9" i="18"/>
  <c r="HX7" i="18"/>
  <c r="HW76" i="16"/>
  <c r="HX69" i="16" s="1"/>
  <c r="HX70" i="16" s="1"/>
  <c r="HW9" i="16"/>
  <c r="HX12" i="18" l="1"/>
  <c r="HY6" i="18"/>
  <c r="HY71" i="18"/>
  <c r="HY72" i="18" s="1"/>
  <c r="HX6" i="16"/>
  <c r="HX71" i="16"/>
  <c r="HX72" i="16" s="1"/>
  <c r="HY63" i="18" l="1"/>
  <c r="HY3" i="18"/>
  <c r="HY52" i="18" s="1"/>
  <c r="HY73" i="18"/>
  <c r="HY74" i="18"/>
  <c r="HX63" i="16"/>
  <c r="HX3" i="16"/>
  <c r="HX73" i="16"/>
  <c r="HX74" i="16"/>
  <c r="HY56" i="18" l="1"/>
  <c r="HY8" i="18"/>
  <c r="HY5" i="18"/>
  <c r="HY53" i="18" s="1"/>
  <c r="HY75" i="18"/>
  <c r="HX8" i="16"/>
  <c r="HX5" i="16"/>
  <c r="HX75" i="16"/>
  <c r="HY54" i="18" l="1"/>
  <c r="HY55" i="18" s="1"/>
  <c r="HY76" i="18"/>
  <c r="HZ69" i="18" s="1"/>
  <c r="HZ70" i="18" s="1"/>
  <c r="HY9" i="18"/>
  <c r="HY7" i="18"/>
  <c r="HX76" i="16"/>
  <c r="HY69" i="16" s="1"/>
  <c r="HY70" i="16" s="1"/>
  <c r="HX9" i="16"/>
  <c r="HX7" i="16"/>
  <c r="HY12" i="18" l="1"/>
  <c r="HY11" i="18"/>
  <c r="HZ6" i="18"/>
  <c r="HZ71" i="18"/>
  <c r="HZ72" i="18" s="1"/>
  <c r="HY6" i="16"/>
  <c r="HY71" i="16"/>
  <c r="HY72" i="16" s="1"/>
  <c r="HZ63" i="18" l="1"/>
  <c r="HZ3" i="18"/>
  <c r="HZ52" i="18" s="1"/>
  <c r="HZ73" i="18"/>
  <c r="HZ74" i="18"/>
  <c r="HY63" i="16"/>
  <c r="HY3" i="16"/>
  <c r="HY74" i="16"/>
  <c r="HY73" i="16"/>
  <c r="HZ56" i="18" l="1"/>
  <c r="HZ8" i="18"/>
  <c r="HZ5" i="18"/>
  <c r="HZ53" i="18" s="1"/>
  <c r="HZ75" i="18"/>
  <c r="HY5" i="16"/>
  <c r="HY75" i="16"/>
  <c r="HY7" i="16" s="1"/>
  <c r="HY8" i="16"/>
  <c r="HZ54" i="18" l="1"/>
  <c r="HZ55" i="18" s="1"/>
  <c r="HZ76" i="18"/>
  <c r="IA69" i="18" s="1"/>
  <c r="IA70" i="18" s="1"/>
  <c r="HZ9" i="18"/>
  <c r="HZ7" i="18"/>
  <c r="HY76" i="16"/>
  <c r="HZ69" i="16" s="1"/>
  <c r="HZ70" i="16" s="1"/>
  <c r="HY9" i="16"/>
  <c r="HZ11" i="18" l="1"/>
  <c r="HZ12" i="18"/>
  <c r="IA6" i="18"/>
  <c r="IA71" i="18"/>
  <c r="IA72" i="18" s="1"/>
  <c r="HZ6" i="16"/>
  <c r="HZ71" i="16"/>
  <c r="HZ72" i="16" s="1"/>
  <c r="IA63" i="18" l="1"/>
  <c r="IA3" i="18"/>
  <c r="IA52" i="18" s="1"/>
  <c r="IA73" i="18"/>
  <c r="IA74" i="18"/>
  <c r="HZ63" i="16"/>
  <c r="HZ3" i="16"/>
  <c r="HZ73" i="16"/>
  <c r="HZ74" i="16"/>
  <c r="IA56" i="18" l="1"/>
  <c r="IA8" i="18"/>
  <c r="IA5" i="18"/>
  <c r="IA53" i="18" s="1"/>
  <c r="IA75" i="18"/>
  <c r="HZ5" i="16"/>
  <c r="HZ75" i="16"/>
  <c r="HZ8" i="16"/>
  <c r="IA54" i="18" l="1"/>
  <c r="IA55" i="18" s="1"/>
  <c r="IA76" i="18"/>
  <c r="IB69" i="18" s="1"/>
  <c r="IB70" i="18" s="1"/>
  <c r="IA9" i="18"/>
  <c r="IA7" i="18"/>
  <c r="HZ76" i="16"/>
  <c r="IA69" i="16" s="1"/>
  <c r="IA70" i="16" s="1"/>
  <c r="HZ9" i="16"/>
  <c r="HZ7" i="16"/>
  <c r="IA12" i="18" l="1"/>
  <c r="IA11" i="18"/>
  <c r="IB6" i="18"/>
  <c r="IB71" i="18"/>
  <c r="IB72" i="18" s="1"/>
  <c r="IA6" i="16"/>
  <c r="IA71" i="16"/>
  <c r="IA72" i="16" s="1"/>
  <c r="IB63" i="18" l="1"/>
  <c r="IB3" i="18"/>
  <c r="IB52" i="18" s="1"/>
  <c r="IB73" i="18"/>
  <c r="IB74" i="18"/>
  <c r="IA63" i="16"/>
  <c r="IA3" i="16"/>
  <c r="IA73" i="16"/>
  <c r="IA74" i="16"/>
  <c r="IB56" i="18" l="1"/>
  <c r="IB5" i="18"/>
  <c r="IB53" i="18" s="1"/>
  <c r="IB75" i="18"/>
  <c r="IB7" i="18" s="1"/>
  <c r="IB8" i="18"/>
  <c r="IA8" i="16"/>
  <c r="IA5" i="16"/>
  <c r="IA75" i="16"/>
  <c r="IB54" i="18" l="1"/>
  <c r="IB55" i="18" s="1"/>
  <c r="IB76" i="18"/>
  <c r="IC69" i="18" s="1"/>
  <c r="IC70" i="18" s="1"/>
  <c r="IB9" i="18"/>
  <c r="IA76" i="16"/>
  <c r="IB69" i="16" s="1"/>
  <c r="IB70" i="16" s="1"/>
  <c r="IA9" i="16"/>
  <c r="IA7" i="16"/>
  <c r="IB12" i="18" l="1"/>
  <c r="IB11" i="18"/>
  <c r="IC6" i="18"/>
  <c r="IC71" i="18"/>
  <c r="IC72" i="18" s="1"/>
  <c r="IB6" i="16"/>
  <c r="IB71" i="16"/>
  <c r="IB72" i="16" s="1"/>
  <c r="IC63" i="18" l="1"/>
  <c r="IC3" i="18"/>
  <c r="IC52" i="18" s="1"/>
  <c r="IC73" i="18"/>
  <c r="IC74" i="18"/>
  <c r="IB63" i="16"/>
  <c r="IB3" i="16"/>
  <c r="IB73" i="16"/>
  <c r="IB74" i="16"/>
  <c r="IC56" i="18" l="1"/>
  <c r="IC8" i="18"/>
  <c r="IC5" i="18"/>
  <c r="IC53" i="18" s="1"/>
  <c r="IC75" i="18"/>
  <c r="IB8" i="16"/>
  <c r="IB5" i="16"/>
  <c r="IB75" i="16"/>
  <c r="IC54" i="18" l="1"/>
  <c r="IC55" i="18" s="1"/>
  <c r="IC76" i="18"/>
  <c r="ID69" i="18" s="1"/>
  <c r="ID70" i="18" s="1"/>
  <c r="IC9" i="18"/>
  <c r="IC7" i="18"/>
  <c r="IB76" i="16"/>
  <c r="IC69" i="16" s="1"/>
  <c r="IC70" i="16" s="1"/>
  <c r="IB9" i="16"/>
  <c r="IB7" i="16"/>
  <c r="IC12" i="18" l="1"/>
  <c r="IC11" i="18"/>
  <c r="ID6" i="18"/>
  <c r="ID71" i="18"/>
  <c r="ID72" i="18" s="1"/>
  <c r="IC6" i="16"/>
  <c r="IC71" i="16"/>
  <c r="IC72" i="16" s="1"/>
  <c r="ID63" i="18" l="1"/>
  <c r="ID3" i="18"/>
  <c r="ID52" i="18" s="1"/>
  <c r="ID73" i="18"/>
  <c r="ID74" i="18"/>
  <c r="IC63" i="16"/>
  <c r="IC3" i="16"/>
  <c r="IC73" i="16"/>
  <c r="IC74" i="16"/>
  <c r="ID56" i="18" l="1"/>
  <c r="ID5" i="18"/>
  <c r="ID53" i="18" s="1"/>
  <c r="ID75" i="18"/>
  <c r="ID7" i="18" s="1"/>
  <c r="ID8" i="18"/>
  <c r="IC8" i="16"/>
  <c r="IC5" i="16"/>
  <c r="IC75" i="16"/>
  <c r="ID54" i="18" l="1"/>
  <c r="ID55" i="18" s="1"/>
  <c r="ID76" i="18"/>
  <c r="IE69" i="18" s="1"/>
  <c r="IE70" i="18" s="1"/>
  <c r="ID9" i="18"/>
  <c r="IC76" i="16"/>
  <c r="ID69" i="16" s="1"/>
  <c r="ID70" i="16" s="1"/>
  <c r="IC9" i="16"/>
  <c r="IC7" i="16"/>
  <c r="ID11" i="18" l="1"/>
  <c r="ID12" i="18"/>
  <c r="IE6" i="18"/>
  <c r="IE71" i="18"/>
  <c r="IE72" i="18" s="1"/>
  <c r="ID6" i="16"/>
  <c r="ID71" i="16"/>
  <c r="ID72" i="16" s="1"/>
  <c r="IE63" i="18" l="1"/>
  <c r="IE3" i="18"/>
  <c r="IE52" i="18" s="1"/>
  <c r="IE73" i="18"/>
  <c r="IE74" i="18"/>
  <c r="ID63" i="16"/>
  <c r="ID3" i="16"/>
  <c r="ID73" i="16"/>
  <c r="ID74" i="16"/>
  <c r="IE56" i="18" l="1"/>
  <c r="IE5" i="18"/>
  <c r="IE53" i="18" s="1"/>
  <c r="IE75" i="18"/>
  <c r="IE7" i="18" s="1"/>
  <c r="IE8" i="18"/>
  <c r="ID8" i="16"/>
  <c r="ID5" i="16"/>
  <c r="ID75" i="16"/>
  <c r="IE54" i="18" l="1"/>
  <c r="IE55" i="18" s="1"/>
  <c r="IE76" i="18"/>
  <c r="IF69" i="18" s="1"/>
  <c r="IF70" i="18" s="1"/>
  <c r="IE9" i="18"/>
  <c r="ID76" i="16"/>
  <c r="IE69" i="16" s="1"/>
  <c r="IE70" i="16" s="1"/>
  <c r="ID9" i="16"/>
  <c r="ID7" i="16"/>
  <c r="IE12" i="18" l="1"/>
  <c r="IE11" i="18"/>
  <c r="IF6" i="18"/>
  <c r="IF71" i="18"/>
  <c r="IF72" i="18" s="1"/>
  <c r="IE6" i="16"/>
  <c r="IE71" i="16"/>
  <c r="IE72" i="16" s="1"/>
  <c r="IF63" i="18" l="1"/>
  <c r="IF3" i="18"/>
  <c r="IF52" i="18" s="1"/>
  <c r="IF73" i="18"/>
  <c r="IF74" i="18"/>
  <c r="IE63" i="16"/>
  <c r="IE3" i="16"/>
  <c r="IE74" i="16"/>
  <c r="IE73" i="16"/>
  <c r="IF56" i="18" l="1"/>
  <c r="IF5" i="18"/>
  <c r="IF53" i="18" s="1"/>
  <c r="IF75" i="18"/>
  <c r="IF7" i="18" s="1"/>
  <c r="IF8" i="18"/>
  <c r="IE5" i="16"/>
  <c r="IE75" i="16"/>
  <c r="IE7" i="16" s="1"/>
  <c r="IE8" i="16"/>
  <c r="IF54" i="18" l="1"/>
  <c r="IF55" i="18" s="1"/>
  <c r="IF76" i="18"/>
  <c r="IG69" i="18" s="1"/>
  <c r="IG70" i="18" s="1"/>
  <c r="IF9" i="18"/>
  <c r="IE76" i="16"/>
  <c r="IF69" i="16" s="1"/>
  <c r="IF70" i="16" s="1"/>
  <c r="IE9" i="16"/>
  <c r="IF12" i="18" l="1"/>
  <c r="IF11" i="18"/>
  <c r="IG6" i="18"/>
  <c r="IG71" i="18"/>
  <c r="IG72" i="18" s="1"/>
  <c r="IF6" i="16"/>
  <c r="IF71" i="16"/>
  <c r="IF72" i="16" s="1"/>
  <c r="IG63" i="18" l="1"/>
  <c r="IG3" i="18"/>
  <c r="IG52" i="18" s="1"/>
  <c r="IG73" i="18"/>
  <c r="IG74" i="18"/>
  <c r="IF63" i="16"/>
  <c r="IF3" i="16"/>
  <c r="IF73" i="16"/>
  <c r="IF74" i="16"/>
  <c r="IG56" i="18" l="1"/>
  <c r="IG8" i="18"/>
  <c r="IG5" i="18"/>
  <c r="IG53" i="18" s="1"/>
  <c r="IG75" i="18"/>
  <c r="IF5" i="16"/>
  <c r="IF75" i="16"/>
  <c r="IF8" i="16"/>
  <c r="IG54" i="18" l="1"/>
  <c r="IG55" i="18" s="1"/>
  <c r="IG76" i="18"/>
  <c r="IH69" i="18" s="1"/>
  <c r="IH70" i="18" s="1"/>
  <c r="IG9" i="18"/>
  <c r="IG7" i="18"/>
  <c r="IF76" i="16"/>
  <c r="IG69" i="16" s="1"/>
  <c r="IG70" i="16" s="1"/>
  <c r="IF9" i="16"/>
  <c r="IF7" i="16"/>
  <c r="IG12" i="18" l="1"/>
  <c r="IG11" i="18"/>
  <c r="IH6" i="18"/>
  <c r="IH71" i="18"/>
  <c r="IH72" i="18" s="1"/>
  <c r="IG6" i="16"/>
  <c r="IG71" i="16"/>
  <c r="IG72" i="16" s="1"/>
  <c r="IH63" i="18" l="1"/>
  <c r="IH3" i="18"/>
  <c r="IH52" i="18" s="1"/>
  <c r="IH73" i="18"/>
  <c r="IH74" i="18"/>
  <c r="IG63" i="16"/>
  <c r="IG3" i="16"/>
  <c r="IG73" i="16"/>
  <c r="IG74" i="16"/>
  <c r="IH56" i="18" l="1"/>
  <c r="IH5" i="18"/>
  <c r="IH53" i="18" s="1"/>
  <c r="IH75" i="18"/>
  <c r="IH7" i="18" s="1"/>
  <c r="IH8" i="18"/>
  <c r="IG8" i="16"/>
  <c r="IG5" i="16"/>
  <c r="IG75" i="16"/>
  <c r="IH54" i="18" l="1"/>
  <c r="IH55" i="18" s="1"/>
  <c r="IH76" i="18"/>
  <c r="II69" i="18" s="1"/>
  <c r="II70" i="18" s="1"/>
  <c r="IH9" i="18"/>
  <c r="IG76" i="16"/>
  <c r="IH69" i="16" s="1"/>
  <c r="IH70" i="16" s="1"/>
  <c r="IG9" i="16"/>
  <c r="IG7" i="16"/>
  <c r="IH12" i="18" l="1"/>
  <c r="IH11" i="18"/>
  <c r="II6" i="18"/>
  <c r="II71" i="18"/>
  <c r="II72" i="18" s="1"/>
  <c r="IH6" i="16"/>
  <c r="IH71" i="16"/>
  <c r="IH72" i="16" s="1"/>
  <c r="II63" i="18" l="1"/>
  <c r="II3" i="18"/>
  <c r="II52" i="18" s="1"/>
  <c r="II73" i="18"/>
  <c r="II74" i="18"/>
  <c r="IH3" i="16"/>
  <c r="IH63" i="16"/>
  <c r="IH73" i="16"/>
  <c r="IH74" i="16"/>
  <c r="II56" i="18" l="1"/>
  <c r="II8" i="18"/>
  <c r="II5" i="18"/>
  <c r="II53" i="18" s="1"/>
  <c r="II75" i="18"/>
  <c r="IH8" i="16"/>
  <c r="IH5" i="16"/>
  <c r="IH75" i="16"/>
  <c r="II54" i="18" l="1"/>
  <c r="II55" i="18" s="1"/>
  <c r="II76" i="18"/>
  <c r="IJ69" i="18" s="1"/>
  <c r="IJ70" i="18" s="1"/>
  <c r="II9" i="18"/>
  <c r="II7" i="18"/>
  <c r="IH76" i="16"/>
  <c r="II69" i="16" s="1"/>
  <c r="II70" i="16" s="1"/>
  <c r="IH9" i="16"/>
  <c r="IH7" i="16"/>
  <c r="II12" i="18" l="1"/>
  <c r="II11" i="18"/>
  <c r="IJ6" i="18"/>
  <c r="IJ71" i="18"/>
  <c r="IJ72" i="18" s="1"/>
  <c r="II6" i="16"/>
  <c r="II71" i="16"/>
  <c r="II72" i="16" s="1"/>
  <c r="IJ63" i="18" l="1"/>
  <c r="IJ3" i="18"/>
  <c r="IJ52" i="18" s="1"/>
  <c r="IJ73" i="18"/>
  <c r="IJ74" i="18"/>
  <c r="II63" i="16"/>
  <c r="II3" i="16"/>
  <c r="II74" i="16"/>
  <c r="II73" i="16"/>
  <c r="IJ56" i="18" l="1"/>
  <c r="IJ5" i="18"/>
  <c r="IJ53" i="18" s="1"/>
  <c r="IJ75" i="18"/>
  <c r="IJ7" i="18" s="1"/>
  <c r="IJ8" i="18"/>
  <c r="II5" i="16"/>
  <c r="II75" i="16"/>
  <c r="II7" i="16" s="1"/>
  <c r="II8" i="16"/>
  <c r="IJ54" i="18" l="1"/>
  <c r="IJ55" i="18" s="1"/>
  <c r="IJ76" i="18"/>
  <c r="IK69" i="18" s="1"/>
  <c r="IK70" i="18" s="1"/>
  <c r="IJ9" i="18"/>
  <c r="II76" i="16"/>
  <c r="IJ69" i="16" s="1"/>
  <c r="IJ70" i="16" s="1"/>
  <c r="II9" i="16"/>
  <c r="IJ12" i="18" l="1"/>
  <c r="IJ11" i="18"/>
  <c r="IK6" i="18"/>
  <c r="IK71" i="18"/>
  <c r="IK72" i="18" s="1"/>
  <c r="IJ6" i="16"/>
  <c r="IJ71" i="16"/>
  <c r="IJ72" i="16" s="1"/>
  <c r="IK63" i="18" l="1"/>
  <c r="IK3" i="18"/>
  <c r="IK52" i="18" s="1"/>
  <c r="IK73" i="18"/>
  <c r="IK74" i="18"/>
  <c r="IJ63" i="16"/>
  <c r="IJ3" i="16"/>
  <c r="IJ73" i="16"/>
  <c r="IJ74" i="16"/>
  <c r="IK56" i="18" l="1"/>
  <c r="IK8" i="18"/>
  <c r="IK5" i="18"/>
  <c r="IK53" i="18" s="1"/>
  <c r="IK75" i="18"/>
  <c r="IJ5" i="16"/>
  <c r="IJ75" i="16"/>
  <c r="IJ8" i="16"/>
  <c r="IK54" i="18" l="1"/>
  <c r="IK55" i="18" s="1"/>
  <c r="IK76" i="18"/>
  <c r="IL69" i="18" s="1"/>
  <c r="IL70" i="18" s="1"/>
  <c r="IK9" i="18"/>
  <c r="IK7" i="18"/>
  <c r="IJ76" i="16"/>
  <c r="IK69" i="16" s="1"/>
  <c r="IK70" i="16" s="1"/>
  <c r="IJ9" i="16"/>
  <c r="IJ7" i="16"/>
  <c r="IK11" i="18" l="1"/>
  <c r="IK12" i="18"/>
  <c r="IL6" i="18"/>
  <c r="IL71" i="18"/>
  <c r="IL72" i="18" s="1"/>
  <c r="IK6" i="16"/>
  <c r="IK71" i="16"/>
  <c r="IK72" i="16" s="1"/>
  <c r="IL63" i="18" l="1"/>
  <c r="IL3" i="18"/>
  <c r="IL52" i="18" s="1"/>
  <c r="IL73" i="18"/>
  <c r="IL74" i="18"/>
  <c r="IK63" i="16"/>
  <c r="IK3" i="16"/>
  <c r="IK73" i="16"/>
  <c r="IK74" i="16"/>
  <c r="IL56" i="18" l="1"/>
  <c r="IL8" i="18"/>
  <c r="IL5" i="18"/>
  <c r="IL53" i="18" s="1"/>
  <c r="IL75" i="18"/>
  <c r="IK5" i="16"/>
  <c r="IK75" i="16"/>
  <c r="IK8" i="16"/>
  <c r="IL54" i="18" l="1"/>
  <c r="IL55" i="18" s="1"/>
  <c r="IL76" i="18"/>
  <c r="IM69" i="18" s="1"/>
  <c r="IM70" i="18" s="1"/>
  <c r="IL9" i="18"/>
  <c r="IL7" i="18"/>
  <c r="IK76" i="16"/>
  <c r="IL69" i="16" s="1"/>
  <c r="IL70" i="16" s="1"/>
  <c r="IK9" i="16"/>
  <c r="IK7" i="16"/>
  <c r="IL12" i="18" l="1"/>
  <c r="IL11" i="18"/>
  <c r="IM6" i="18"/>
  <c r="IM71" i="18"/>
  <c r="IM72" i="18" s="1"/>
  <c r="IL6" i="16"/>
  <c r="IL71" i="16"/>
  <c r="IL72" i="16" s="1"/>
  <c r="IM63" i="18" l="1"/>
  <c r="IM3" i="18"/>
  <c r="IM52" i="18" s="1"/>
  <c r="IM73" i="18"/>
  <c r="IM74" i="18"/>
  <c r="IL3" i="16"/>
  <c r="IL63" i="16"/>
  <c r="IL73" i="16"/>
  <c r="IL74" i="16"/>
  <c r="IM56" i="18" l="1"/>
  <c r="IM8" i="18"/>
  <c r="IM5" i="18"/>
  <c r="IM53" i="18" s="1"/>
  <c r="IM75" i="18"/>
  <c r="IL8" i="16"/>
  <c r="IL5" i="16"/>
  <c r="IL75" i="16"/>
  <c r="IM54" i="18" l="1"/>
  <c r="IM55" i="18" s="1"/>
  <c r="IM76" i="18"/>
  <c r="IN69" i="18" s="1"/>
  <c r="IN70" i="18" s="1"/>
  <c r="IM9" i="18"/>
  <c r="IM7" i="18"/>
  <c r="IL76" i="16"/>
  <c r="IM69" i="16" s="1"/>
  <c r="IM70" i="16" s="1"/>
  <c r="IL9" i="16"/>
  <c r="IL7" i="16"/>
  <c r="IM12" i="18" l="1"/>
  <c r="IM11" i="18"/>
  <c r="IN6" i="18"/>
  <c r="IN71" i="18"/>
  <c r="IN72" i="18" s="1"/>
  <c r="IM6" i="16"/>
  <c r="IM71" i="16"/>
  <c r="IM72" i="16" s="1"/>
  <c r="IN63" i="18" l="1"/>
  <c r="IN3" i="18"/>
  <c r="IN52" i="18" s="1"/>
  <c r="IN73" i="18"/>
  <c r="IN74" i="18"/>
  <c r="IM63" i="16"/>
  <c r="IM3" i="16"/>
  <c r="IM73" i="16"/>
  <c r="IM74" i="16"/>
  <c r="IN56" i="18" l="1"/>
  <c r="IN8" i="18"/>
  <c r="IN5" i="18"/>
  <c r="IN53" i="18" s="1"/>
  <c r="IN75" i="18"/>
  <c r="IM8" i="16"/>
  <c r="IM5" i="16"/>
  <c r="IM75" i="16"/>
  <c r="IM7" i="16" s="1"/>
  <c r="IN54" i="18" l="1"/>
  <c r="IN55" i="18" s="1"/>
  <c r="IN76" i="18"/>
  <c r="IO69" i="18" s="1"/>
  <c r="IO70" i="18" s="1"/>
  <c r="IN9" i="18"/>
  <c r="IN7" i="18"/>
  <c r="IM76" i="16"/>
  <c r="IN69" i="16" s="1"/>
  <c r="IN70" i="16" s="1"/>
  <c r="IM9" i="16"/>
  <c r="IN12" i="18" l="1"/>
  <c r="IN11" i="18"/>
  <c r="IO6" i="18"/>
  <c r="IO71" i="18"/>
  <c r="IO72" i="18" s="1"/>
  <c r="IN6" i="16"/>
  <c r="IN71" i="16"/>
  <c r="IN72" i="16" s="1"/>
  <c r="IO63" i="18" l="1"/>
  <c r="IO3" i="18"/>
  <c r="IO52" i="18" s="1"/>
  <c r="IO73" i="18"/>
  <c r="IO74" i="18"/>
  <c r="IN63" i="16"/>
  <c r="IN3" i="16"/>
  <c r="IN73" i="16"/>
  <c r="IN74" i="16"/>
  <c r="IO56" i="18" l="1"/>
  <c r="IO5" i="18"/>
  <c r="IO53" i="18" s="1"/>
  <c r="IO75" i="18"/>
  <c r="IO7" i="18" s="1"/>
  <c r="IO8" i="18"/>
  <c r="IN8" i="16"/>
  <c r="IN5" i="16"/>
  <c r="IN75" i="16"/>
  <c r="IO54" i="18" l="1"/>
  <c r="IO55" i="18" s="1"/>
  <c r="IO76" i="18"/>
  <c r="IP69" i="18" s="1"/>
  <c r="IP70" i="18" s="1"/>
  <c r="IO9" i="18"/>
  <c r="IN76" i="16"/>
  <c r="IO69" i="16" s="1"/>
  <c r="IO70" i="16" s="1"/>
  <c r="IN9" i="16"/>
  <c r="IN7" i="16"/>
  <c r="IO12" i="18" l="1"/>
  <c r="IO11" i="18"/>
  <c r="IP6" i="18"/>
  <c r="IP71" i="18"/>
  <c r="IP72" i="18" s="1"/>
  <c r="IO6" i="16"/>
  <c r="IO71" i="16"/>
  <c r="IO72" i="16" s="1"/>
  <c r="IP63" i="18" l="1"/>
  <c r="IP3" i="18"/>
  <c r="IP52" i="18" s="1"/>
  <c r="IP73" i="18"/>
  <c r="IP74" i="18"/>
  <c r="IO63" i="16"/>
  <c r="IO3" i="16"/>
  <c r="IO74" i="16"/>
  <c r="IO73" i="16"/>
  <c r="IP56" i="18" l="1"/>
  <c r="IP8" i="18"/>
  <c r="IP5" i="18"/>
  <c r="IP53" i="18" s="1"/>
  <c r="IP75" i="18"/>
  <c r="IO5" i="16"/>
  <c r="IO75" i="16"/>
  <c r="IO7" i="16" s="1"/>
  <c r="IO8" i="16"/>
  <c r="IP54" i="18" l="1"/>
  <c r="IP55" i="18" s="1"/>
  <c r="IP76" i="18"/>
  <c r="IQ69" i="18" s="1"/>
  <c r="IQ70" i="18" s="1"/>
  <c r="IP9" i="18"/>
  <c r="IP7" i="18"/>
  <c r="IO76" i="16"/>
  <c r="IP69" i="16" s="1"/>
  <c r="IP70" i="16" s="1"/>
  <c r="IO9" i="16"/>
  <c r="IP11" i="18" l="1"/>
  <c r="IP12" i="18"/>
  <c r="IQ6" i="18"/>
  <c r="IQ71" i="18"/>
  <c r="IQ72" i="18" s="1"/>
  <c r="IP6" i="16"/>
  <c r="IP71" i="16"/>
  <c r="IP72" i="16" s="1"/>
  <c r="IQ63" i="18" l="1"/>
  <c r="IQ3" i="18"/>
  <c r="IQ52" i="18" s="1"/>
  <c r="IQ73" i="18"/>
  <c r="IQ74" i="18"/>
  <c r="IP3" i="16"/>
  <c r="IP63" i="16"/>
  <c r="IP73" i="16"/>
  <c r="IP74" i="16"/>
  <c r="IQ56" i="18" l="1"/>
  <c r="IQ8" i="18"/>
  <c r="IQ5" i="18"/>
  <c r="IQ53" i="18" s="1"/>
  <c r="IQ75" i="18"/>
  <c r="IP8" i="16"/>
  <c r="IP5" i="16"/>
  <c r="IP75" i="16"/>
  <c r="IP7" i="16" s="1"/>
  <c r="IQ54" i="18" l="1"/>
  <c r="IQ55" i="18" s="1"/>
  <c r="IQ76" i="18"/>
  <c r="IR69" i="18" s="1"/>
  <c r="IR70" i="18" s="1"/>
  <c r="IQ9" i="18"/>
  <c r="IQ7" i="18"/>
  <c r="IP76" i="16"/>
  <c r="IQ69" i="16" s="1"/>
  <c r="IQ70" i="16" s="1"/>
  <c r="IP9" i="16"/>
  <c r="IQ12" i="18" l="1"/>
  <c r="IQ11" i="18"/>
  <c r="IR6" i="18"/>
  <c r="IR71" i="18"/>
  <c r="IR72" i="18" s="1"/>
  <c r="E45" i="18"/>
  <c r="E17" i="18" s="1"/>
  <c r="IQ6" i="16"/>
  <c r="IQ71" i="16"/>
  <c r="IQ72" i="16" s="1"/>
  <c r="IR63" i="18" l="1"/>
  <c r="C57" i="18" s="1"/>
  <c r="C21" i="18" s="1"/>
  <c r="IR3" i="18"/>
  <c r="IR52" i="18" s="1"/>
  <c r="IR73" i="18"/>
  <c r="IR74" i="18"/>
  <c r="IQ63" i="16"/>
  <c r="IQ3" i="16"/>
  <c r="IQ73" i="16"/>
  <c r="IQ74" i="16"/>
  <c r="IR56" i="18" l="1"/>
  <c r="IR5" i="18"/>
  <c r="IR53" i="18" s="1"/>
  <c r="IR75" i="18"/>
  <c r="IR7" i="18" s="1"/>
  <c r="IR8" i="18"/>
  <c r="IQ5" i="16"/>
  <c r="IQ75" i="16"/>
  <c r="IQ7" i="16" s="1"/>
  <c r="IQ8" i="16"/>
  <c r="IR54" i="18" l="1"/>
  <c r="IR55" i="18" s="1"/>
  <c r="IR11" i="18" s="1"/>
  <c r="IR76" i="18"/>
  <c r="IS69" i="18" s="1"/>
  <c r="IS70" i="18" s="1"/>
  <c r="IR9" i="18"/>
  <c r="IQ76" i="16"/>
  <c r="IR69" i="16" s="1"/>
  <c r="IR70" i="16" s="1"/>
  <c r="IQ9" i="16"/>
  <c r="IR12" i="18" l="1"/>
  <c r="IS6" i="18"/>
  <c r="IS71" i="18"/>
  <c r="IS72" i="18" s="1"/>
  <c r="IR6" i="16"/>
  <c r="IR71" i="16"/>
  <c r="IR72" i="16" s="1"/>
  <c r="E45" i="16"/>
  <c r="E17" i="16" s="1"/>
  <c r="IS63" i="18" l="1"/>
  <c r="IS3" i="18"/>
  <c r="IS52" i="18" s="1"/>
  <c r="IS73" i="18"/>
  <c r="IS74" i="18"/>
  <c r="IR63" i="16"/>
  <c r="C57" i="16" s="1"/>
  <c r="C21" i="16" s="1"/>
  <c r="IR3" i="16"/>
  <c r="IR73" i="16"/>
  <c r="IR74" i="16"/>
  <c r="IS56" i="18" l="1"/>
  <c r="IS8" i="18"/>
  <c r="IS5" i="18"/>
  <c r="IS53" i="18" s="1"/>
  <c r="IS75" i="18"/>
  <c r="IR8" i="16"/>
  <c r="IR5" i="16"/>
  <c r="IR75" i="16"/>
  <c r="IS54" i="18" l="1"/>
  <c r="IS55" i="18" s="1"/>
  <c r="IS12" i="18" s="1"/>
  <c r="IS76" i="18"/>
  <c r="IT69" i="18" s="1"/>
  <c r="IT70" i="18" s="1"/>
  <c r="IS9" i="18"/>
  <c r="IS7" i="18"/>
  <c r="IR76" i="16"/>
  <c r="IS69" i="16" s="1"/>
  <c r="IS70" i="16" s="1"/>
  <c r="IR9" i="16"/>
  <c r="IR7" i="16"/>
  <c r="IS11" i="18" l="1"/>
  <c r="IT6" i="18"/>
  <c r="IT71" i="18"/>
  <c r="IT72" i="18" s="1"/>
  <c r="IS6" i="16"/>
  <c r="IS71" i="16"/>
  <c r="IS72" i="16" s="1"/>
  <c r="IT63" i="18" l="1"/>
  <c r="IT3" i="18"/>
  <c r="IT52" i="18" s="1"/>
  <c r="IT73" i="18"/>
  <c r="IT74" i="18"/>
  <c r="IS63" i="16"/>
  <c r="IS3" i="16"/>
  <c r="IS73" i="16"/>
  <c r="IS74" i="16"/>
  <c r="IT56" i="18" l="1"/>
  <c r="IT8" i="18"/>
  <c r="IT5" i="18"/>
  <c r="IT53" i="18" s="1"/>
  <c r="IT75" i="18"/>
  <c r="IS5" i="16"/>
  <c r="IS75" i="16"/>
  <c r="IS7" i="16" s="1"/>
  <c r="IS8" i="16"/>
  <c r="IT54" i="18" l="1"/>
  <c r="IT55" i="18" s="1"/>
  <c r="IT76" i="18"/>
  <c r="IU69" i="18" s="1"/>
  <c r="IU70" i="18" s="1"/>
  <c r="IT9" i="18"/>
  <c r="IT7" i="18"/>
  <c r="IS9" i="16"/>
  <c r="IS76" i="16"/>
  <c r="IT69" i="16" s="1"/>
  <c r="IT70" i="16" s="1"/>
  <c r="IT12" i="18" l="1"/>
  <c r="IT11" i="18"/>
  <c r="IU6" i="18"/>
  <c r="IU71" i="18"/>
  <c r="IU72" i="18" s="1"/>
  <c r="IT6" i="16"/>
  <c r="IT71" i="16"/>
  <c r="IT72" i="16" s="1"/>
  <c r="IU63" i="18" l="1"/>
  <c r="IU3" i="18"/>
  <c r="IU52" i="18" s="1"/>
  <c r="IU74" i="18"/>
  <c r="IU73" i="18"/>
  <c r="IT3" i="16"/>
  <c r="IT63" i="16"/>
  <c r="IT73" i="16"/>
  <c r="IT74" i="16"/>
  <c r="IU56" i="18" l="1"/>
  <c r="IU8" i="18"/>
  <c r="IU5" i="18"/>
  <c r="IU53" i="18" s="1"/>
  <c r="IU75" i="18"/>
  <c r="IT5" i="16"/>
  <c r="IT75" i="16"/>
  <c r="IT7" i="16" s="1"/>
  <c r="IT8" i="16"/>
  <c r="IU54" i="18" l="1"/>
  <c r="IU55" i="18" s="1"/>
  <c r="IU76" i="18"/>
  <c r="IV69" i="18" s="1"/>
  <c r="IV70" i="18" s="1"/>
  <c r="IU9" i="18"/>
  <c r="IU7" i="18"/>
  <c r="IT9" i="16"/>
  <c r="IT76" i="16"/>
  <c r="IU69" i="16" s="1"/>
  <c r="IU70" i="16" s="1"/>
  <c r="IU12" i="18" l="1"/>
  <c r="IU11" i="18"/>
  <c r="IV6" i="18"/>
  <c r="IV71" i="18"/>
  <c r="IV72" i="18" s="1"/>
  <c r="IU71" i="16"/>
  <c r="IU72" i="16" s="1"/>
  <c r="IU6" i="16"/>
  <c r="IV63" i="18" l="1"/>
  <c r="IV3" i="18"/>
  <c r="IV52" i="18" s="1"/>
  <c r="IV73" i="18"/>
  <c r="IV74" i="18"/>
  <c r="IU3" i="16"/>
  <c r="IU63" i="16"/>
  <c r="IU73" i="16"/>
  <c r="IU8" i="16" s="1"/>
  <c r="IU74" i="16"/>
  <c r="IV56" i="18" l="1"/>
  <c r="IV8" i="18"/>
  <c r="IV5" i="18"/>
  <c r="IV53" i="18" s="1"/>
  <c r="IV75" i="18"/>
  <c r="IV7" i="18" s="1"/>
  <c r="IU5" i="16"/>
  <c r="IU75" i="16"/>
  <c r="IV54" i="18" l="1"/>
  <c r="IV55" i="18" s="1"/>
  <c r="IV12" i="18" s="1"/>
  <c r="IV76" i="18"/>
  <c r="IW69" i="18" s="1"/>
  <c r="IW70" i="18" s="1"/>
  <c r="IV9" i="18"/>
  <c r="IU7" i="16"/>
  <c r="IU76" i="16"/>
  <c r="IV69" i="16" s="1"/>
  <c r="IV70" i="16" s="1"/>
  <c r="IU9" i="16"/>
  <c r="IV11" i="18" l="1"/>
  <c r="IW6" i="18"/>
  <c r="IW71" i="18"/>
  <c r="IW72" i="18" s="1"/>
  <c r="IV71" i="16"/>
  <c r="IV72" i="16" s="1"/>
  <c r="IV6" i="16"/>
  <c r="IW63" i="18" l="1"/>
  <c r="IW3" i="18"/>
  <c r="IW52" i="18" s="1"/>
  <c r="IW73" i="18"/>
  <c r="IW74" i="18"/>
  <c r="IV3" i="16"/>
  <c r="IV63" i="16"/>
  <c r="IV74" i="16"/>
  <c r="IV73" i="16"/>
  <c r="IW56" i="18" l="1"/>
  <c r="IW8" i="18"/>
  <c r="IW5" i="18"/>
  <c r="IW53" i="18" s="1"/>
  <c r="IW75" i="18"/>
  <c r="IV5" i="16"/>
  <c r="IV75" i="16"/>
  <c r="IV7" i="16" s="1"/>
  <c r="IV8" i="16"/>
  <c r="IW54" i="18" l="1"/>
  <c r="IW55" i="18" s="1"/>
  <c r="IW76" i="18"/>
  <c r="IX69" i="18" s="1"/>
  <c r="IX70" i="18" s="1"/>
  <c r="IW9" i="18"/>
  <c r="IW7" i="18"/>
  <c r="IV76" i="16"/>
  <c r="IW69" i="16" s="1"/>
  <c r="IW70" i="16" s="1"/>
  <c r="IV9" i="16"/>
  <c r="IW12" i="18" l="1"/>
  <c r="IW11" i="18"/>
  <c r="IX6" i="18"/>
  <c r="IX71" i="18"/>
  <c r="IX72" i="18" s="1"/>
  <c r="IW6" i="16"/>
  <c r="IW71" i="16"/>
  <c r="IW72" i="16" s="1"/>
  <c r="IX63" i="18" l="1"/>
  <c r="IX3" i="18"/>
  <c r="IX52" i="18" s="1"/>
  <c r="IX73" i="18"/>
  <c r="IX74" i="18"/>
  <c r="IW63" i="16"/>
  <c r="IW3" i="16"/>
  <c r="IW73" i="16"/>
  <c r="IW74" i="16"/>
  <c r="IX56" i="18" l="1"/>
  <c r="IX8" i="18"/>
  <c r="IX5" i="18"/>
  <c r="IX53" i="18" s="1"/>
  <c r="IX75" i="18"/>
  <c r="IW8" i="16"/>
  <c r="IW5" i="16"/>
  <c r="IW75" i="16"/>
  <c r="IW7" i="16" s="1"/>
  <c r="IX54" i="18" l="1"/>
  <c r="IX55" i="18" s="1"/>
  <c r="IX76" i="18"/>
  <c r="IY69" i="18" s="1"/>
  <c r="IY70" i="18" s="1"/>
  <c r="IX9" i="18"/>
  <c r="IX7" i="18"/>
  <c r="IW9" i="16"/>
  <c r="IW76" i="16"/>
  <c r="IX69" i="16" s="1"/>
  <c r="IX70" i="16" s="1"/>
  <c r="IX12" i="18" l="1"/>
  <c r="IX11" i="18"/>
  <c r="IY6" i="18"/>
  <c r="IY71" i="18"/>
  <c r="IY72" i="18" s="1"/>
  <c r="IX71" i="16"/>
  <c r="IX72" i="16" s="1"/>
  <c r="IX6" i="16"/>
  <c r="IY63" i="18" l="1"/>
  <c r="IY3" i="18"/>
  <c r="IY52" i="18" s="1"/>
  <c r="IY73" i="18"/>
  <c r="IY74" i="18"/>
  <c r="IX63" i="16"/>
  <c r="IX3" i="16"/>
  <c r="IX73" i="16"/>
  <c r="IX74" i="16"/>
  <c r="IY56" i="18" l="1"/>
  <c r="IY8" i="18"/>
  <c r="IY5" i="18"/>
  <c r="IY53" i="18" s="1"/>
  <c r="IY75" i="18"/>
  <c r="IY7" i="18" s="1"/>
  <c r="IX8" i="16"/>
  <c r="IX5" i="16"/>
  <c r="IX75" i="16"/>
  <c r="IX7" i="16" s="1"/>
  <c r="IY54" i="18" l="1"/>
  <c r="IY55" i="18" s="1"/>
  <c r="IY76" i="18"/>
  <c r="IZ69" i="18" s="1"/>
  <c r="IZ70" i="18" s="1"/>
  <c r="IY9" i="18"/>
  <c r="IX9" i="16"/>
  <c r="IX76" i="16"/>
  <c r="IY69" i="16" s="1"/>
  <c r="IY70" i="16" s="1"/>
  <c r="IY12" i="18" l="1"/>
  <c r="IY11" i="18"/>
  <c r="IZ6" i="18"/>
  <c r="IZ71" i="18"/>
  <c r="IZ72" i="18" s="1"/>
  <c r="IY6" i="16"/>
  <c r="IY71" i="16"/>
  <c r="IY72" i="16" s="1"/>
  <c r="IZ63" i="18" l="1"/>
  <c r="IZ3" i="18"/>
  <c r="IZ52" i="18" s="1"/>
  <c r="IZ73" i="18"/>
  <c r="IZ74" i="18"/>
  <c r="IY3" i="16"/>
  <c r="IY63" i="16"/>
  <c r="IY73" i="16"/>
  <c r="IY74" i="16"/>
  <c r="IZ56" i="18" l="1"/>
  <c r="IZ8" i="18"/>
  <c r="IZ5" i="18"/>
  <c r="IZ53" i="18" s="1"/>
  <c r="IZ75" i="18"/>
  <c r="IY5" i="16"/>
  <c r="IY75" i="16"/>
  <c r="IY7" i="16" s="1"/>
  <c r="IY8" i="16"/>
  <c r="IZ54" i="18" l="1"/>
  <c r="IZ55" i="18" s="1"/>
  <c r="IZ76" i="18"/>
  <c r="JA69" i="18" s="1"/>
  <c r="JA70" i="18" s="1"/>
  <c r="IZ9" i="18"/>
  <c r="IZ7" i="18"/>
  <c r="IY76" i="16"/>
  <c r="IZ69" i="16" s="1"/>
  <c r="IZ70" i="16" s="1"/>
  <c r="IY9" i="16"/>
  <c r="IZ12" i="18" l="1"/>
  <c r="IZ11" i="18"/>
  <c r="JA6" i="18"/>
  <c r="JA71" i="18"/>
  <c r="JA72" i="18" s="1"/>
  <c r="IZ71" i="16"/>
  <c r="IZ72" i="16" s="1"/>
  <c r="IZ6" i="16"/>
  <c r="JA63" i="18" l="1"/>
  <c r="JA3" i="18"/>
  <c r="JA52" i="18" s="1"/>
  <c r="JA73" i="18"/>
  <c r="JA74" i="18"/>
  <c r="IZ63" i="16"/>
  <c r="IZ3" i="16"/>
  <c r="IZ74" i="16"/>
  <c r="IZ73" i="16"/>
  <c r="JA56" i="18" l="1"/>
  <c r="JA8" i="18"/>
  <c r="JA5" i="18"/>
  <c r="JA53" i="18" s="1"/>
  <c r="JA75" i="18"/>
  <c r="IZ5" i="16"/>
  <c r="IZ75" i="16"/>
  <c r="IZ7" i="16" s="1"/>
  <c r="IZ8" i="16"/>
  <c r="JA54" i="18" l="1"/>
  <c r="JA55" i="18" s="1"/>
  <c r="JA76" i="18"/>
  <c r="JB69" i="18" s="1"/>
  <c r="JB70" i="18" s="1"/>
  <c r="JA9" i="18"/>
  <c r="JA7" i="18"/>
  <c r="IZ9" i="16"/>
  <c r="IZ76" i="16"/>
  <c r="JA69" i="16" s="1"/>
  <c r="JA70" i="16" s="1"/>
  <c r="JA12" i="18" l="1"/>
  <c r="JA11" i="18"/>
  <c r="JB6" i="18"/>
  <c r="JB71" i="18"/>
  <c r="JB72" i="18" s="1"/>
  <c r="JA6" i="16"/>
  <c r="JA71" i="16"/>
  <c r="JA72" i="16" s="1"/>
  <c r="JB63" i="18" l="1"/>
  <c r="JB3" i="18"/>
  <c r="JB52" i="18" s="1"/>
  <c r="JB73" i="18"/>
  <c r="JB74" i="18"/>
  <c r="JA3" i="16"/>
  <c r="JA63" i="16"/>
  <c r="JA73" i="16"/>
  <c r="JA74" i="16"/>
  <c r="JB56" i="18" l="1"/>
  <c r="JB8" i="18"/>
  <c r="JB5" i="18"/>
  <c r="JB53" i="18" s="1"/>
  <c r="JB75" i="18"/>
  <c r="JA8" i="16"/>
  <c r="JA5" i="16"/>
  <c r="JA75" i="16"/>
  <c r="JB54" i="18" l="1"/>
  <c r="JB55" i="18" s="1"/>
  <c r="JB76" i="18"/>
  <c r="JC69" i="18" s="1"/>
  <c r="JC70" i="18" s="1"/>
  <c r="JB9" i="18"/>
  <c r="JB7" i="18"/>
  <c r="JA9" i="16"/>
  <c r="JA76" i="16"/>
  <c r="JB69" i="16" s="1"/>
  <c r="JB70" i="16" s="1"/>
  <c r="JA7" i="16"/>
  <c r="JB12" i="18" l="1"/>
  <c r="JB11" i="18"/>
  <c r="JC6" i="18"/>
  <c r="JC71" i="18"/>
  <c r="JC72" i="18" s="1"/>
  <c r="JB6" i="16"/>
  <c r="JB71" i="16"/>
  <c r="JB72" i="16" s="1"/>
  <c r="JC63" i="18" l="1"/>
  <c r="JC3" i="18"/>
  <c r="JC52" i="18" s="1"/>
  <c r="JC73" i="18"/>
  <c r="JC74" i="18"/>
  <c r="JB3" i="16"/>
  <c r="JB63" i="16"/>
  <c r="JB74" i="16"/>
  <c r="JB73" i="16"/>
  <c r="JC56" i="18" l="1"/>
  <c r="JC8" i="18"/>
  <c r="JC5" i="18"/>
  <c r="JC53" i="18" s="1"/>
  <c r="JC75" i="18"/>
  <c r="JB8" i="16"/>
  <c r="JB5" i="16"/>
  <c r="JB75" i="16"/>
  <c r="JC54" i="18" l="1"/>
  <c r="JC55" i="18" s="1"/>
  <c r="JC76" i="18"/>
  <c r="JD69" i="18" s="1"/>
  <c r="JD70" i="18" s="1"/>
  <c r="JC9" i="18"/>
  <c r="JC7" i="18"/>
  <c r="JB9" i="16"/>
  <c r="JB76" i="16"/>
  <c r="JC69" i="16" s="1"/>
  <c r="JC70" i="16" s="1"/>
  <c r="JB7" i="16"/>
  <c r="JC12" i="18" l="1"/>
  <c r="JC11" i="18"/>
  <c r="JD6" i="18"/>
  <c r="JD71" i="18"/>
  <c r="JD72" i="18" s="1"/>
  <c r="JC71" i="16"/>
  <c r="JC72" i="16" s="1"/>
  <c r="JC6" i="16"/>
  <c r="JD63" i="18" l="1"/>
  <c r="JD3" i="18"/>
  <c r="JD52" i="18" s="1"/>
  <c r="JD73" i="18"/>
  <c r="JD74" i="18"/>
  <c r="JC3" i="16"/>
  <c r="JC63" i="16"/>
  <c r="JC73" i="16"/>
  <c r="JC74" i="16"/>
  <c r="JD56" i="18" l="1"/>
  <c r="JD5" i="18"/>
  <c r="JD53" i="18" s="1"/>
  <c r="JD75" i="18"/>
  <c r="JD7" i="18" s="1"/>
  <c r="JD8" i="18"/>
  <c r="JC5" i="16"/>
  <c r="JC75" i="16"/>
  <c r="JC8" i="16"/>
  <c r="JD54" i="18" l="1"/>
  <c r="JD55" i="18" s="1"/>
  <c r="JD76" i="18"/>
  <c r="JE69" i="18" s="1"/>
  <c r="JE70" i="18" s="1"/>
  <c r="JD9" i="18"/>
  <c r="JC9" i="16"/>
  <c r="JC76" i="16"/>
  <c r="JD69" i="16" s="1"/>
  <c r="JD70" i="16" s="1"/>
  <c r="JC7" i="16"/>
  <c r="JD11" i="18" l="1"/>
  <c r="JD12" i="18"/>
  <c r="JE6" i="18"/>
  <c r="JE71" i="18"/>
  <c r="JE72" i="18" s="1"/>
  <c r="JD6" i="16"/>
  <c r="JD71" i="16"/>
  <c r="JD72" i="16" s="1"/>
  <c r="JE63" i="18" l="1"/>
  <c r="JE3" i="18"/>
  <c r="JE52" i="18" s="1"/>
  <c r="JE73" i="18"/>
  <c r="JE74" i="18"/>
  <c r="JD3" i="16"/>
  <c r="JD63" i="16"/>
  <c r="JD73" i="16"/>
  <c r="JD74" i="16"/>
  <c r="JE56" i="18" l="1"/>
  <c r="JE5" i="18"/>
  <c r="JE53" i="18" s="1"/>
  <c r="JE75" i="18"/>
  <c r="JE7" i="18" s="1"/>
  <c r="JE8" i="18"/>
  <c r="JD5" i="16"/>
  <c r="JD75" i="16"/>
  <c r="JD8" i="16"/>
  <c r="JE54" i="18" l="1"/>
  <c r="JE55" i="18" s="1"/>
  <c r="JE11" i="18" s="1"/>
  <c r="JE76" i="18"/>
  <c r="JF69" i="18" s="1"/>
  <c r="JF70" i="18" s="1"/>
  <c r="JE9" i="18"/>
  <c r="JD9" i="16"/>
  <c r="JD76" i="16"/>
  <c r="JE69" i="16" s="1"/>
  <c r="JE70" i="16" s="1"/>
  <c r="JD7" i="16"/>
  <c r="JE12" i="18" l="1"/>
  <c r="JF6" i="18"/>
  <c r="JF71" i="18"/>
  <c r="JF72" i="18" s="1"/>
  <c r="JE6" i="16"/>
  <c r="JE71" i="16"/>
  <c r="JE72" i="16" s="1"/>
  <c r="JF63" i="18" l="1"/>
  <c r="JF3" i="18"/>
  <c r="JF52" i="18" s="1"/>
  <c r="JF73" i="18"/>
  <c r="JF74" i="18"/>
  <c r="JE63" i="16"/>
  <c r="JE3" i="16"/>
  <c r="JE73" i="16"/>
  <c r="JE8" i="16" s="1"/>
  <c r="JE74" i="16"/>
  <c r="JF56" i="18" l="1"/>
  <c r="JF8" i="18"/>
  <c r="JF5" i="18"/>
  <c r="JF53" i="18" s="1"/>
  <c r="JF75" i="18"/>
  <c r="JE5" i="16"/>
  <c r="JE75" i="16"/>
  <c r="JF54" i="18" l="1"/>
  <c r="JF55" i="18" s="1"/>
  <c r="JF76" i="18"/>
  <c r="JG69" i="18" s="1"/>
  <c r="JG70" i="18" s="1"/>
  <c r="JF9" i="18"/>
  <c r="JF7" i="18"/>
  <c r="JE7" i="16"/>
  <c r="JE9" i="16"/>
  <c r="JE76" i="16"/>
  <c r="JF69" i="16" s="1"/>
  <c r="JF70" i="16" s="1"/>
  <c r="JF11" i="18" l="1"/>
  <c r="JF12" i="18"/>
  <c r="JG6" i="18"/>
  <c r="JG71" i="18"/>
  <c r="JG72" i="18" s="1"/>
  <c r="E42" i="18" s="1"/>
  <c r="E15" i="18" s="1"/>
  <c r="JF6" i="16"/>
  <c r="JF71" i="16"/>
  <c r="JF72" i="16" s="1"/>
  <c r="JG63" i="18" l="1"/>
  <c r="JG3" i="18"/>
  <c r="JG52" i="18" s="1"/>
  <c r="E47" i="18"/>
  <c r="E18" i="18" s="1"/>
  <c r="R18" i="18" s="1"/>
  <c r="JG73" i="18"/>
  <c r="JG74" i="18"/>
  <c r="E43" i="18" s="1"/>
  <c r="E16" i="18" s="1"/>
  <c r="JF3" i="16"/>
  <c r="JF63" i="16"/>
  <c r="JF74" i="16"/>
  <c r="JF73" i="16"/>
  <c r="JF8" i="16" s="1"/>
  <c r="JG56" i="18" l="1"/>
  <c r="JG5" i="18"/>
  <c r="JG53" i="18" s="1"/>
  <c r="E48" i="18"/>
  <c r="E19" i="18" s="1"/>
  <c r="JG75" i="18"/>
  <c r="JG8" i="18"/>
  <c r="JF5" i="16"/>
  <c r="JF75" i="16"/>
  <c r="JG54" i="18" l="1"/>
  <c r="JG55" i="18" s="1"/>
  <c r="JG11" i="18" s="1"/>
  <c r="JG76" i="18"/>
  <c r="JG9" i="18"/>
  <c r="JG7" i="18"/>
  <c r="JF7" i="16"/>
  <c r="JF9" i="16"/>
  <c r="JF76" i="16"/>
  <c r="JG69" i="16" s="1"/>
  <c r="JG70" i="16" s="1"/>
  <c r="JG12" i="18" l="1"/>
  <c r="JG6" i="16"/>
  <c r="JG71" i="16"/>
  <c r="JG72" i="16" s="1"/>
  <c r="E42" i="16" l="1"/>
  <c r="E15" i="16" s="1"/>
  <c r="E47" i="16"/>
  <c r="E18" i="16" s="1"/>
  <c r="JG3" i="16"/>
  <c r="JG63" i="16"/>
  <c r="JG73" i="16"/>
  <c r="JG74" i="16"/>
  <c r="E43" i="16" l="1"/>
  <c r="E16" i="16" s="1"/>
  <c r="E48" i="16"/>
  <c r="E19" i="16" s="1"/>
  <c r="JG8" i="16"/>
  <c r="JG5" i="16"/>
  <c r="JG75" i="16"/>
  <c r="JG9" i="16" l="1"/>
  <c r="JG76" i="16"/>
  <c r="JG7" i="16"/>
</calcChain>
</file>

<file path=xl/sharedStrings.xml><?xml version="1.0" encoding="utf-8"?>
<sst xmlns="http://schemas.openxmlformats.org/spreadsheetml/2006/main" count="199" uniqueCount="134">
  <si>
    <t>E</t>
  </si>
  <si>
    <t>miles (Earth)</t>
  </si>
  <si>
    <t>hours (Earth)</t>
  </si>
  <si>
    <t>miles (Jupiter)</t>
  </si>
  <si>
    <t>hours (Jupiter)</t>
  </si>
  <si>
    <t xml:space="preserve"> P or E</t>
  </si>
  <si>
    <t>Backwards &gt;&gt;</t>
  </si>
  <si>
    <t>Geo orbit &gt;&gt;</t>
  </si>
  <si>
    <t xml:space="preserve"> Actual horizontal speed needed at the orbit height for a circular orbit in mph</t>
  </si>
  <si>
    <t xml:space="preserve"> Actual time taken to orbit the planet in hours</t>
  </si>
  <si>
    <t xml:space="preserve"> Length of a day on the planet in hours</t>
  </si>
  <si>
    <t xml:space="preserve"> Vertical component of thrust</t>
  </si>
  <si>
    <t xml:space="preserve"> Horizontal component of thrust</t>
  </si>
  <si>
    <t xml:space="preserve"> Apparent time taken for one orbit seen by observer at the launch site in hours</t>
  </si>
  <si>
    <t>Observations</t>
  </si>
  <si>
    <t xml:space="preserve"> Acceleration due to gravity at the orbit height in feet per sec per sec</t>
  </si>
  <si>
    <t xml:space="preserve"> Horizontal speed a Rocket must impart on top of any rotational speed advantage</t>
  </si>
  <si>
    <t xml:space="preserve"> Thrust angle from vertical in degrees</t>
  </si>
  <si>
    <t>Calculate acc due to gravity at orbit height</t>
  </si>
  <si>
    <t>Set to C46</t>
  </si>
  <si>
    <t>Set to D40-D38</t>
  </si>
  <si>
    <t>Calculate speed at orbit height for a circular orbit</t>
  </si>
  <si>
    <t>Set to C51</t>
  </si>
  <si>
    <t>Set to 2 x pi x (radius+orbit ht)/Actual orbit speed</t>
  </si>
  <si>
    <t>Set to C52</t>
  </si>
  <si>
    <t>Calculate speed bonus at height if Equatorial orbit</t>
  </si>
  <si>
    <t>Calculate speed at surface for an orbit</t>
  </si>
  <si>
    <t xml:space="preserve">Calculate the Apparent time for obit if act &lt; and &gt; than 1 day </t>
  </si>
  <si>
    <t>If rotation=0,use Actual hours, otherwise above</t>
  </si>
  <si>
    <t>If spinning calculate 1 day (i.e. surface orbit time)</t>
  </si>
  <si>
    <t>If Actual hours &lt;&gt; 1 day then above otherwise blank (trap zerodivide)</t>
  </si>
  <si>
    <t xml:space="preserve"> Horizontal speed needed for a circular orbit when satellite released</t>
  </si>
  <si>
    <t>Hours</t>
  </si>
  <si>
    <t>Minutes</t>
  </si>
  <si>
    <t>Seconds</t>
  </si>
  <si>
    <t xml:space="preserve"> PERIGEE - Minimum height in elliptical orbit</t>
  </si>
  <si>
    <t xml:space="preserve"> APOGEE - Maximum height in elliptical orbit</t>
  </si>
  <si>
    <t>Crashed?</t>
  </si>
  <si>
    <t xml:space="preserve"> Rotational speed advantage gained at orbit height (only if it is an Equatorial orbit)</t>
  </si>
  <si>
    <t>Seconds for one orbit</t>
  </si>
  <si>
    <t>Seconds per period</t>
  </si>
  <si>
    <t>Roundup of Seconds per period to use in calculations</t>
  </si>
  <si>
    <t xml:space="preserve"> Vertical speed at Rocket engine cutoff</t>
  </si>
  <si>
    <t xml:space="preserve"> Calculated speed needed at Rocket engine cutoff for a circular orbit</t>
  </si>
  <si>
    <t>"g" force felt by the Astronaut</t>
  </si>
  <si>
    <t xml:space="preserve"> Is the orbit a Polar orbit or an Equatorial orbit in the direction of Planet spin?</t>
  </si>
  <si>
    <t>in hours</t>
  </si>
  <si>
    <t xml:space="preserve"> Actual horizontal speed needed at the orbit height for a circular orbit</t>
  </si>
  <si>
    <t xml:space="preserve"> Actual time taken to complete one orbit of the Planet</t>
  </si>
  <si>
    <t xml:space="preserve"> Length of one day on the Planet</t>
  </si>
  <si>
    <t xml:space="preserve"> Acceleration due to gravity at the orbit height</t>
  </si>
  <si>
    <t>Mass of the Astronaut in kgs</t>
  </si>
  <si>
    <t>Weight felt by Astronaut in kgs</t>
  </si>
  <si>
    <t xml:space="preserve"> in metres/sec/sec</t>
  </si>
  <si>
    <t xml:space="preserve"> Radius of the Planet in kilometres</t>
  </si>
  <si>
    <t xml:space="preserve"> Acceleration due to gravity at the Planet's pole in metres per sec per sec</t>
  </si>
  <si>
    <t xml:space="preserve"> 800 to 80,000</t>
  </si>
  <si>
    <t xml:space="preserve"> 0 to 50000</t>
  </si>
  <si>
    <t xml:space="preserve"> 15 to 120,000</t>
  </si>
  <si>
    <t xml:space="preserve"> Rotational speed on the Planet's surface at the equator in kph (if it is spinning)</t>
  </si>
  <si>
    <t xml:space="preserve"> 0.5 to 35.0</t>
  </si>
  <si>
    <t>metres/sec/sec</t>
  </si>
  <si>
    <t>in kph</t>
  </si>
  <si>
    <t xml:space="preserve"> V: Horizontal speed needed for a circular orbit in metres/sec</t>
  </si>
  <si>
    <t xml:space="preserve"> PERIGEE - Maximum horizontal speed in kph</t>
  </si>
  <si>
    <t xml:space="preserve"> Highest vertical speed during elliptical orbit in kph</t>
  </si>
  <si>
    <t xml:space="preserve"> APOGEE - Minimum horizontal speed in kph</t>
  </si>
  <si>
    <t xml:space="preserve"> Maximum vertical speed during elliptical orbit in kph</t>
  </si>
  <si>
    <t>Circumference of orbit in kilometres</t>
  </si>
  <si>
    <t>Increase in vertical speed in metres per sec</t>
  </si>
  <si>
    <t>Vertical speed in metres per sec</t>
  </si>
  <si>
    <t>Height in kilometres</t>
  </si>
  <si>
    <t>Increase in height in metres per period</t>
  </si>
  <si>
    <t>Acceleration due to gravity at height in metres/sec/sec</t>
  </si>
  <si>
    <t>Horizontal speed in kph</t>
  </si>
  <si>
    <t>Centripetal acceleration at speed in metres/sec/sec</t>
  </si>
  <si>
    <t xml:space="preserve"> Calculated speed at Rocket engine cutoff applying the % in kph</t>
  </si>
  <si>
    <t>Radius</t>
  </si>
  <si>
    <t>Acceleration</t>
  </si>
  <si>
    <t>Height</t>
  </si>
  <si>
    <t>Speed</t>
  </si>
  <si>
    <t>MAX</t>
  </si>
  <si>
    <t>Thrust</t>
  </si>
  <si>
    <t>Mass</t>
  </si>
  <si>
    <t>Velocity</t>
  </si>
  <si>
    <t>Rotation</t>
  </si>
  <si>
    <t>P/E</t>
  </si>
  <si>
    <t>Angle</t>
  </si>
  <si>
    <t xml:space="preserve"> 0 to 360</t>
  </si>
  <si>
    <t>(10000 to 50000)</t>
  </si>
  <si>
    <t>Gravity</t>
  </si>
  <si>
    <t xml:space="preserve">Acceleration due to gravity at Planet surface (4.0 to 40.0 metres/sec/sec) </t>
  </si>
  <si>
    <t>Acceleration of Astronaut "upwards"</t>
  </si>
  <si>
    <t>Acceleration of Astronaut "downwards"</t>
  </si>
  <si>
    <t>Horizontal distance this period</t>
  </si>
  <si>
    <t>Circumference of orbit at this height</t>
  </si>
  <si>
    <t>Angle this period</t>
  </si>
  <si>
    <t>Total degrees so far</t>
  </si>
  <si>
    <t>Height from planet centre</t>
  </si>
  <si>
    <t>"x" coordinate for the Rocket orbit</t>
  </si>
  <si>
    <t>"x" coordinate for the planet surface</t>
  </si>
  <si>
    <t>"y" coordinate for the planet surface</t>
  </si>
  <si>
    <t>Foci</t>
  </si>
  <si>
    <t>"x" coordinates of Foci</t>
  </si>
  <si>
    <t>"y" coordinates of Foci</t>
  </si>
  <si>
    <t>"y" coordinate for the Rocket orbit</t>
  </si>
  <si>
    <t>Planet total degrees so far</t>
  </si>
  <si>
    <t>Period</t>
  </si>
  <si>
    <t>Free fall acceleration towards planet in metres/sec/sec</t>
  </si>
  <si>
    <t>Sum of accelerations in metres/sec/sec</t>
  </si>
  <si>
    <t xml:space="preserve"> V: Velocity of the weight in metres/sec  (1 to 100)</t>
  </si>
  <si>
    <t xml:space="preserve"> R: Radius of the circle in metres            (1 to 20)</t>
  </si>
  <si>
    <t xml:space="preserve"> A: Acceleration due to gravity at surface (2.0 to 30.0 m/sec/sec)</t>
  </si>
  <si>
    <t xml:space="preserve"> R: Radius of Planet in kilometres         (150 to 15,000 kilometres)</t>
  </si>
  <si>
    <t xml:space="preserve"> PERIGEE - Minimum height in resulting elliptical orbit in kilometres</t>
  </si>
  <si>
    <t xml:space="preserve"> APOGEE - Maximum height in resulting elliptical orbit in kilometres</t>
  </si>
  <si>
    <t>Upward thrust of the ground or Rocket (Zooming thrust can be 100kgs to 600 kgs)</t>
  </si>
  <si>
    <t xml:space="preserve"> Rocket engine Thrust in kilograms</t>
  </si>
  <si>
    <t xml:space="preserve"> Rocket mass in kilograms</t>
  </si>
  <si>
    <t xml:space="preserve"> in kilograms</t>
  </si>
  <si>
    <t xml:space="preserve"> Vertical acceleration of Rocket</t>
  </si>
  <si>
    <t xml:space="preserve"> Horizontal acceleration of Rocket</t>
  </si>
  <si>
    <t xml:space="preserve"> M: Mass of weight in kilograms            (1 to 100)</t>
  </si>
  <si>
    <t xml:space="preserve"> A: Acceleration of weight towards the post in metres/sec/sec</t>
  </si>
  <si>
    <t xml:space="preserve"> F: Force of tension in rope in kilograms</t>
  </si>
  <si>
    <t xml:space="preserve"> H: Height of Spacecraft above surface    (10 to 50,000 kilometres)</t>
  </si>
  <si>
    <t xml:space="preserve"> AH: Acceleration due to gravity at Spacecraft height in m/sec/sec</t>
  </si>
  <si>
    <t xml:space="preserve"> Height of the Spacecraft's circular orbit above the Planet's surface in kilometres</t>
  </si>
  <si>
    <t xml:space="preserve"> Apparent time taken for one orbit seen by observers on the equator</t>
  </si>
  <si>
    <t>If you know the radius and surface gravity of a Planet, for any chosen orbital height the acceleration due to gravity at that height and the speed needed to maintain a circular orbit can be calculated.</t>
  </si>
  <si>
    <t xml:space="preserve"> Acceleration due to gravity at surface metres/sec/sec     (3.0 to 12.0)</t>
  </si>
  <si>
    <t xml:space="preserve"> Radius of the Planet in kilometres                               (3500 to 7000)</t>
  </si>
  <si>
    <t xml:space="preserve"> Height at Rocket engine cutoff in kilometres                        (80 - 800)</t>
  </si>
  <si>
    <t xml:space="preserve"> At engine cutoff the % of the speed required for a circular orbit (95 to 105)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</si>
</sst>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0"/>
    <numFmt numFmtId="166" formatCode="0.000"/>
    <numFmt numFmtId="167" formatCode="0.00000"/>
  </numFmts>
  <fonts count="12" x14ac:knownFonts="1">
    <font>
      <sz val="10"/>
      <name val="Arial"/>
    </font>
    <font>
      <sz val="8"/>
      <name val="Arial"/>
    </font>
    <font>
      <sz val="8"/>
      <name val="Arial"/>
      <family val="2"/>
    </font>
    <font>
      <sz val="10"/>
      <name val="Arial"/>
      <family val="2"/>
    </font>
    <font>
      <sz val="16"/>
      <name val="Arial"/>
    </font>
    <font>
      <sz val="9"/>
      <name val="Arial"/>
    </font>
    <font>
      <i/>
      <sz val="8"/>
      <name val="Arial"/>
      <family val="2"/>
    </font>
    <font>
      <b/>
      <sz val="10"/>
      <color indexed="10"/>
      <name val="Arial"/>
      <family val="2"/>
    </font>
    <font>
      <sz val="14"/>
      <color indexed="10"/>
      <name val="Arial"/>
    </font>
    <font>
      <b/>
      <sz val="9"/>
      <color indexed="10"/>
      <name val="Arial"/>
      <family val="2"/>
    </font>
    <font>
      <b/>
      <sz val="8"/>
      <color indexed="10"/>
      <name val="Arial"/>
      <family val="2"/>
    </font>
    <font>
      <b/>
      <sz val="10"/>
      <color indexed="63"/>
      <name val="Arial"/>
      <family val="2"/>
    </font>
  </fonts>
  <fills count="5">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4">
    <xf numFmtId="0" fontId="0" fillId="0" borderId="0" xfId="0"/>
    <xf numFmtId="0" fontId="1" fillId="0" borderId="0" xfId="0" applyFont="1"/>
    <xf numFmtId="0" fontId="1" fillId="0" borderId="0" xfId="0" applyFont="1" applyAlignment="1">
      <alignment horizontal="center"/>
    </xf>
    <xf numFmtId="0" fontId="2" fillId="2" borderId="2" xfId="0" applyFont="1" applyFill="1" applyBorder="1"/>
    <xf numFmtId="0" fontId="0" fillId="2" borderId="0" xfId="0" applyFill="1" applyBorder="1"/>
    <xf numFmtId="0" fontId="0" fillId="2" borderId="3" xfId="0" applyFill="1" applyBorder="1"/>
    <xf numFmtId="0" fontId="2" fillId="0" borderId="0" xfId="0" applyFont="1" applyBorder="1"/>
    <xf numFmtId="0" fontId="1" fillId="0" borderId="0" xfId="0" applyNumberFormat="1" applyFont="1" applyFill="1" applyBorder="1" applyAlignment="1">
      <alignment horizontal="center"/>
    </xf>
    <xf numFmtId="0" fontId="2" fillId="0" borderId="0" xfId="0" applyFont="1" applyFill="1" applyBorder="1"/>
    <xf numFmtId="0" fontId="0" fillId="0" borderId="0" xfId="0" applyFill="1" applyBorder="1"/>
    <xf numFmtId="2" fontId="2" fillId="0" borderId="0" xfId="0" applyNumberFormat="1" applyFont="1" applyFill="1" applyBorder="1" applyAlignment="1">
      <alignment horizontal="center"/>
    </xf>
    <xf numFmtId="0" fontId="2" fillId="0" borderId="0" xfId="0" applyFont="1" applyBorder="1" applyAlignment="1">
      <alignment horizontal="center"/>
    </xf>
    <xf numFmtId="0" fontId="0" fillId="0" borderId="0" xfId="0" applyFill="1"/>
    <xf numFmtId="0" fontId="0" fillId="3" borderId="4" xfId="0" applyFill="1" applyBorder="1"/>
    <xf numFmtId="0" fontId="0" fillId="3" borderId="1" xfId="0" applyFill="1" applyBorder="1"/>
    <xf numFmtId="0" fontId="0" fillId="3" borderId="2" xfId="0" applyFill="1" applyBorder="1"/>
    <xf numFmtId="0" fontId="0" fillId="3" borderId="0" xfId="0" applyFill="1" applyBorder="1"/>
    <xf numFmtId="0" fontId="0" fillId="3" borderId="5" xfId="0" applyFill="1" applyBorder="1"/>
    <xf numFmtId="0" fontId="0" fillId="3" borderId="6" xfId="0" applyFill="1" applyBorder="1"/>
    <xf numFmtId="0" fontId="0" fillId="3" borderId="3" xfId="0" applyFill="1" applyBorder="1"/>
    <xf numFmtId="0" fontId="0" fillId="3" borderId="7" xfId="0" applyFill="1" applyBorder="1"/>
    <xf numFmtId="0" fontId="0" fillId="3" borderId="8" xfId="0" applyFill="1" applyBorder="1"/>
    <xf numFmtId="0" fontId="0" fillId="2" borderId="4" xfId="0" applyFill="1" applyBorder="1"/>
    <xf numFmtId="0" fontId="0" fillId="2" borderId="1" xfId="0" applyFill="1" applyBorder="1"/>
    <xf numFmtId="0" fontId="0" fillId="2" borderId="8" xfId="0" applyFill="1" applyBorder="1"/>
    <xf numFmtId="0" fontId="0" fillId="2" borderId="2" xfId="0" applyFill="1" applyBorder="1"/>
    <xf numFmtId="0" fontId="0" fillId="2" borderId="5" xfId="0" applyFill="1" applyBorder="1"/>
    <xf numFmtId="0" fontId="0" fillId="2" borderId="6" xfId="0" applyFill="1" applyBorder="1"/>
    <xf numFmtId="0" fontId="0" fillId="2" borderId="7" xfId="0" applyFill="1" applyBorder="1"/>
    <xf numFmtId="0" fontId="1" fillId="2" borderId="0" xfId="0" applyFont="1" applyFill="1" applyBorder="1" applyAlignment="1">
      <alignment vertical="center" wrapText="1"/>
    </xf>
    <xf numFmtId="0" fontId="2" fillId="0" borderId="0"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vertical="center" wrapText="1"/>
    </xf>
    <xf numFmtId="1" fontId="1" fillId="2" borderId="5" xfId="0" applyNumberFormat="1" applyFont="1" applyFill="1" applyBorder="1" applyAlignment="1">
      <alignment horizontal="left"/>
    </xf>
    <xf numFmtId="0" fontId="0" fillId="2" borderId="5" xfId="0" applyFill="1" applyBorder="1" applyAlignment="1">
      <alignment horizontal="left"/>
    </xf>
    <xf numFmtId="0" fontId="1" fillId="2" borderId="5" xfId="0" applyFont="1" applyFill="1" applyBorder="1" applyAlignment="1">
      <alignment horizontal="left" vertical="center" wrapText="1"/>
    </xf>
    <xf numFmtId="0" fontId="0" fillId="2" borderId="4" xfId="0" applyFill="1" applyBorder="1" applyAlignment="1">
      <alignment horizontal="center"/>
    </xf>
    <xf numFmtId="0" fontId="0" fillId="2" borderId="2" xfId="0" applyFill="1" applyBorder="1" applyAlignment="1">
      <alignment horizontal="center"/>
    </xf>
    <xf numFmtId="0" fontId="2" fillId="2" borderId="0" xfId="0" applyFont="1" applyFill="1" applyBorder="1" applyAlignment="1">
      <alignment horizontal="right"/>
    </xf>
    <xf numFmtId="1" fontId="2" fillId="2" borderId="5" xfId="0" applyNumberFormat="1" applyFont="1" applyFill="1" applyBorder="1" applyAlignment="1">
      <alignment horizontal="center"/>
    </xf>
    <xf numFmtId="0" fontId="2" fillId="2" borderId="3" xfId="0" applyFont="1" applyFill="1" applyBorder="1" applyAlignment="1">
      <alignment horizontal="right"/>
    </xf>
    <xf numFmtId="1" fontId="2" fillId="2" borderId="7" xfId="0" applyNumberFormat="1" applyFont="1" applyFill="1" applyBorder="1" applyAlignment="1">
      <alignment horizontal="center"/>
    </xf>
    <xf numFmtId="0" fontId="0" fillId="0" borderId="0" xfId="0" applyBorder="1"/>
    <xf numFmtId="0" fontId="3" fillId="0" borderId="0" xfId="0" applyFont="1" applyFill="1" applyBorder="1"/>
    <xf numFmtId="1" fontId="2" fillId="0" borderId="0" xfId="0" applyNumberFormat="1" applyFont="1" applyFill="1" applyBorder="1" applyAlignment="1">
      <alignment horizontal="center"/>
    </xf>
    <xf numFmtId="0" fontId="1" fillId="0" borderId="0" xfId="0" applyFont="1" applyFill="1" applyBorder="1"/>
    <xf numFmtId="0" fontId="1" fillId="0" borderId="9" xfId="0" applyFont="1" applyBorder="1"/>
    <xf numFmtId="0" fontId="2" fillId="0" borderId="10" xfId="0" applyFont="1" applyBorder="1"/>
    <xf numFmtId="0" fontId="1" fillId="0" borderId="11" xfId="0" applyFont="1" applyBorder="1"/>
    <xf numFmtId="0" fontId="2" fillId="0" borderId="12" xfId="0" applyFont="1" applyBorder="1"/>
    <xf numFmtId="0" fontId="1" fillId="0" borderId="13" xfId="0" applyFont="1" applyBorder="1"/>
    <xf numFmtId="0" fontId="1" fillId="0" borderId="12" xfId="0" applyFont="1" applyBorder="1"/>
    <xf numFmtId="0" fontId="1" fillId="0" borderId="14" xfId="0" applyFont="1" applyBorder="1"/>
    <xf numFmtId="0" fontId="1" fillId="0" borderId="15" xfId="0" applyFont="1" applyBorder="1"/>
    <xf numFmtId="0" fontId="6" fillId="0" borderId="0" xfId="0" applyFont="1"/>
    <xf numFmtId="0" fontId="2" fillId="0" borderId="0" xfId="0" applyFont="1"/>
    <xf numFmtId="0" fontId="1" fillId="3" borderId="0" xfId="0" applyFont="1" applyFill="1" applyBorder="1" applyAlignment="1">
      <alignment horizontal="left"/>
    </xf>
    <xf numFmtId="1" fontId="1" fillId="3" borderId="16" xfId="0" applyNumberFormat="1" applyFont="1" applyFill="1" applyBorder="1" applyAlignment="1" applyProtection="1">
      <alignment horizontal="center"/>
      <protection locked="0"/>
    </xf>
    <xf numFmtId="0" fontId="1" fillId="2" borderId="0" xfId="0" applyFont="1" applyFill="1" applyBorder="1"/>
    <xf numFmtId="0" fontId="1" fillId="0" borderId="16" xfId="0" applyFont="1" applyBorder="1"/>
    <xf numFmtId="1" fontId="7" fillId="0" borderId="16" xfId="0" applyNumberFormat="1" applyFont="1" applyFill="1" applyBorder="1" applyAlignment="1">
      <alignment horizontal="center"/>
    </xf>
    <xf numFmtId="0" fontId="1" fillId="2" borderId="1" xfId="0" applyFont="1" applyFill="1" applyBorder="1"/>
    <xf numFmtId="2" fontId="1" fillId="0" borderId="0" xfId="0" applyNumberFormat="1" applyFont="1" applyAlignment="1">
      <alignment horizontal="center"/>
    </xf>
    <xf numFmtId="0" fontId="0" fillId="0" borderId="0" xfId="0" applyAlignment="1">
      <alignment horizontal="center"/>
    </xf>
    <xf numFmtId="0" fontId="1" fillId="0" borderId="0" xfId="0" applyFont="1" applyAlignment="1">
      <alignment horizontal="left"/>
    </xf>
    <xf numFmtId="2" fontId="1" fillId="0" borderId="0" xfId="0" applyNumberFormat="1" applyFont="1" applyAlignment="1">
      <alignment horizontal="right"/>
    </xf>
    <xf numFmtId="1" fontId="1" fillId="0" borderId="0" xfId="0" applyNumberFormat="1" applyFont="1"/>
    <xf numFmtId="1" fontId="7" fillId="4" borderId="0" xfId="0" applyNumberFormat="1" applyFont="1" applyFill="1" applyBorder="1" applyAlignment="1">
      <alignment horizontal="center"/>
    </xf>
    <xf numFmtId="0" fontId="1" fillId="0" borderId="19" xfId="0" applyFont="1" applyFill="1" applyBorder="1" applyAlignment="1">
      <alignment horizontal="left"/>
    </xf>
    <xf numFmtId="165" fontId="9" fillId="4" borderId="16" xfId="0" applyNumberFormat="1" applyFont="1" applyFill="1" applyBorder="1" applyAlignment="1">
      <alignment horizontal="center"/>
    </xf>
    <xf numFmtId="1" fontId="9" fillId="4" borderId="16" xfId="0" applyNumberFormat="1" applyFont="1" applyFill="1" applyBorder="1" applyAlignment="1">
      <alignment horizontal="center"/>
    </xf>
    <xf numFmtId="0" fontId="1" fillId="2" borderId="1" xfId="0" applyFont="1" applyFill="1" applyBorder="1" applyAlignment="1"/>
    <xf numFmtId="0" fontId="1" fillId="0" borderId="16" xfId="0" applyFont="1" applyBorder="1" applyAlignment="1"/>
    <xf numFmtId="1" fontId="1" fillId="0" borderId="16" xfId="0" applyNumberFormat="1" applyFont="1" applyFill="1" applyBorder="1" applyAlignment="1" applyProtection="1">
      <alignment horizontal="center"/>
    </xf>
    <xf numFmtId="0" fontId="8" fillId="2" borderId="0" xfId="0" applyFont="1" applyFill="1" applyBorder="1" applyAlignment="1">
      <alignment horizontal="center" vertical="center"/>
    </xf>
    <xf numFmtId="0" fontId="1" fillId="2" borderId="16" xfId="0" applyFont="1" applyFill="1" applyBorder="1" applyAlignment="1">
      <alignment horizontal="center"/>
    </xf>
    <xf numFmtId="0" fontId="0" fillId="0" borderId="0" xfId="0" applyAlignment="1">
      <alignment vertical="center"/>
    </xf>
    <xf numFmtId="0" fontId="11" fillId="0" borderId="0" xfId="0" applyFont="1" applyAlignment="1">
      <alignment vertical="center"/>
    </xf>
    <xf numFmtId="0" fontId="2" fillId="2" borderId="16" xfId="0" applyFont="1" applyFill="1" applyBorder="1" applyAlignment="1">
      <alignment horizontal="center" vertical="center"/>
    </xf>
    <xf numFmtId="0" fontId="1" fillId="0" borderId="4" xfId="0" applyFont="1" applyBorder="1"/>
    <xf numFmtId="0" fontId="1" fillId="0" borderId="8" xfId="0" applyFont="1" applyBorder="1"/>
    <xf numFmtId="0" fontId="1" fillId="0" borderId="2" xfId="0" applyFont="1" applyBorder="1"/>
    <xf numFmtId="0" fontId="1" fillId="0" borderId="5" xfId="0" applyFont="1" applyBorder="1"/>
    <xf numFmtId="0" fontId="1" fillId="0" borderId="6" xfId="0" applyFont="1" applyBorder="1"/>
    <xf numFmtId="0" fontId="0" fillId="0" borderId="8" xfId="0" applyBorder="1"/>
    <xf numFmtId="0" fontId="0" fillId="0" borderId="16" xfId="0" applyBorder="1"/>
    <xf numFmtId="0" fontId="2" fillId="0" borderId="4" xfId="0" applyFont="1" applyBorder="1"/>
    <xf numFmtId="0" fontId="2" fillId="0" borderId="2" xfId="0" applyFont="1" applyBorder="1"/>
    <xf numFmtId="0" fontId="2" fillId="0" borderId="6" xfId="0" applyFont="1" applyBorder="1"/>
    <xf numFmtId="0" fontId="11" fillId="0" borderId="0" xfId="0" applyFont="1" applyBorder="1" applyAlignment="1">
      <alignment vertical="center"/>
    </xf>
    <xf numFmtId="0" fontId="11" fillId="2" borderId="6" xfId="0" applyFont="1" applyFill="1" applyBorder="1" applyAlignment="1">
      <alignment vertical="center"/>
    </xf>
    <xf numFmtId="0" fontId="11" fillId="2" borderId="3" xfId="0" applyFont="1" applyFill="1" applyBorder="1" applyAlignment="1">
      <alignment vertical="center"/>
    </xf>
    <xf numFmtId="0" fontId="11" fillId="2" borderId="7" xfId="0" applyFont="1" applyFill="1" applyBorder="1" applyAlignment="1">
      <alignment vertical="center"/>
    </xf>
    <xf numFmtId="0" fontId="0" fillId="0" borderId="0" xfId="0"/>
    <xf numFmtId="0" fontId="0" fillId="0" borderId="0" xfId="0"/>
    <xf numFmtId="2" fontId="2" fillId="0" borderId="0" xfId="0" applyNumberFormat="1" applyFont="1" applyAlignment="1">
      <alignment horizontal="center" vertical="center"/>
    </xf>
    <xf numFmtId="0" fontId="2" fillId="0" borderId="0" xfId="0" applyFont="1" applyAlignment="1">
      <alignment horizontal="left" vertical="center"/>
    </xf>
    <xf numFmtId="0" fontId="3" fillId="0" borderId="0" xfId="0" applyFont="1"/>
    <xf numFmtId="165" fontId="1" fillId="4" borderId="16" xfId="0" applyNumberFormat="1" applyFont="1" applyFill="1" applyBorder="1" applyAlignment="1">
      <alignment horizontal="center"/>
    </xf>
    <xf numFmtId="2" fontId="1" fillId="4" borderId="16" xfId="0" applyNumberFormat="1" applyFont="1" applyFill="1" applyBorder="1" applyAlignment="1">
      <alignment horizontal="center"/>
    </xf>
    <xf numFmtId="2" fontId="2" fillId="0" borderId="16" xfId="0" applyNumberFormat="1" applyFont="1" applyBorder="1" applyAlignment="1">
      <alignment horizontal="center" vertical="center"/>
    </xf>
    <xf numFmtId="0" fontId="2" fillId="0" borderId="16" xfId="0" applyFont="1" applyBorder="1" applyAlignment="1">
      <alignment horizontal="left" vertical="center"/>
    </xf>
    <xf numFmtId="0" fontId="2" fillId="0" borderId="16" xfId="0" applyFont="1" applyBorder="1" applyAlignment="1">
      <alignment horizontal="center" vertical="center"/>
    </xf>
    <xf numFmtId="1" fontId="1" fillId="0" borderId="16" xfId="0" applyNumberFormat="1" applyFont="1" applyBorder="1" applyAlignment="1">
      <alignment horizontal="left" vertical="center"/>
    </xf>
    <xf numFmtId="1" fontId="1" fillId="0" borderId="16" xfId="0" applyNumberFormat="1" applyFont="1" applyBorder="1" applyAlignment="1">
      <alignment horizontal="center" vertical="center"/>
    </xf>
    <xf numFmtId="165" fontId="1" fillId="0" borderId="16" xfId="0" applyNumberFormat="1" applyFont="1" applyBorder="1" applyAlignment="1">
      <alignment horizontal="center" vertical="center"/>
    </xf>
    <xf numFmtId="165" fontId="1" fillId="3" borderId="16" xfId="0" applyNumberFormat="1" applyFont="1" applyFill="1" applyBorder="1" applyAlignment="1" applyProtection="1">
      <alignment horizontal="center" vertical="center"/>
      <protection locked="0"/>
    </xf>
    <xf numFmtId="2" fontId="2" fillId="0" borderId="0" xfId="0" applyNumberFormat="1" applyFont="1" applyAlignment="1">
      <alignment horizontal="center"/>
    </xf>
    <xf numFmtId="0" fontId="2" fillId="3" borderId="16" xfId="0" applyFont="1" applyFill="1" applyBorder="1" applyAlignment="1" applyProtection="1">
      <alignment horizontal="center" vertical="center"/>
      <protection locked="0"/>
    </xf>
    <xf numFmtId="165" fontId="2" fillId="3" borderId="16" xfId="0" applyNumberFormat="1" applyFont="1" applyFill="1" applyBorder="1" applyAlignment="1" applyProtection="1">
      <alignment horizontal="center" vertical="center"/>
      <protection locked="0"/>
    </xf>
    <xf numFmtId="0" fontId="0" fillId="2" borderId="0" xfId="0" applyFill="1" applyBorder="1" applyAlignment="1">
      <alignment vertical="center"/>
    </xf>
    <xf numFmtId="166" fontId="10" fillId="0" borderId="16" xfId="0" applyNumberFormat="1" applyFont="1" applyBorder="1" applyAlignment="1">
      <alignment horizontal="center" vertical="center"/>
    </xf>
    <xf numFmtId="166" fontId="10" fillId="4" borderId="16" xfId="0" applyNumberFormat="1" applyFont="1" applyFill="1" applyBorder="1" applyAlignment="1" applyProtection="1">
      <alignment horizontal="center" vertical="center"/>
    </xf>
    <xf numFmtId="1" fontId="10" fillId="0" borderId="16" xfId="0" applyNumberFormat="1" applyFont="1" applyBorder="1" applyAlignment="1">
      <alignment horizontal="center" vertical="center"/>
    </xf>
    <xf numFmtId="2" fontId="1" fillId="0" borderId="16" xfId="0" applyNumberFormat="1" applyFont="1" applyBorder="1" applyAlignment="1">
      <alignment horizontal="center" vertical="center"/>
    </xf>
    <xf numFmtId="0" fontId="2" fillId="0" borderId="0" xfId="0" applyFont="1" applyAlignment="1">
      <alignment horizontal="center"/>
    </xf>
    <xf numFmtId="0" fontId="1" fillId="3" borderId="16" xfId="0" applyFont="1" applyFill="1" applyBorder="1" applyAlignment="1">
      <alignment horizontal="center" vertical="center"/>
    </xf>
    <xf numFmtId="167" fontId="9" fillId="4" borderId="16" xfId="0" applyNumberFormat="1" applyFont="1" applyFill="1" applyBorder="1" applyAlignment="1">
      <alignment horizontal="center" vertical="center"/>
    </xf>
    <xf numFmtId="1" fontId="9" fillId="4" borderId="16" xfId="0" applyNumberFormat="1" applyFont="1" applyFill="1" applyBorder="1" applyAlignment="1">
      <alignment horizontal="center" vertical="center"/>
    </xf>
    <xf numFmtId="0" fontId="2" fillId="3" borderId="16" xfId="0" applyFont="1" applyFill="1" applyBorder="1" applyAlignment="1">
      <alignment horizontal="center" vertical="center"/>
    </xf>
    <xf numFmtId="2" fontId="9" fillId="4" borderId="16" xfId="0" applyNumberFormat="1" applyFont="1" applyFill="1" applyBorder="1" applyAlignment="1">
      <alignment horizontal="center" vertical="center"/>
    </xf>
    <xf numFmtId="1" fontId="1" fillId="3" borderId="16" xfId="0" applyNumberFormat="1" applyFont="1" applyFill="1" applyBorder="1" applyAlignment="1" applyProtection="1">
      <alignment horizontal="center" vertical="center"/>
      <protection locked="0"/>
    </xf>
    <xf numFmtId="164" fontId="9" fillId="4" borderId="16" xfId="0" applyNumberFormat="1" applyFont="1" applyFill="1" applyBorder="1" applyAlignment="1">
      <alignment horizontal="center" vertical="center"/>
    </xf>
    <xf numFmtId="166" fontId="9" fillId="4" borderId="16" xfId="0" applyNumberFormat="1" applyFont="1" applyFill="1" applyBorder="1" applyAlignment="1">
      <alignment horizontal="center" vertical="center"/>
    </xf>
    <xf numFmtId="0" fontId="1" fillId="3" borderId="0" xfId="0" applyFont="1" applyFill="1" applyBorder="1" applyAlignment="1">
      <alignment horizontal="center"/>
    </xf>
    <xf numFmtId="0" fontId="11" fillId="0" borderId="0" xfId="0" applyFont="1" applyFill="1" applyBorder="1" applyAlignment="1">
      <alignment vertical="center"/>
    </xf>
    <xf numFmtId="0" fontId="0" fillId="0" borderId="0" xfId="0"/>
    <xf numFmtId="165" fontId="1" fillId="2" borderId="4" xfId="0" applyNumberFormat="1" applyFont="1" applyFill="1" applyBorder="1" applyAlignment="1">
      <alignment horizontal="center" vertical="center"/>
    </xf>
    <xf numFmtId="165" fontId="1" fillId="2" borderId="8" xfId="0" applyNumberFormat="1" applyFont="1" applyFill="1" applyBorder="1" applyAlignment="1">
      <alignment horizontal="center" vertical="center"/>
    </xf>
    <xf numFmtId="165" fontId="1" fillId="2" borderId="6" xfId="0" applyNumberFormat="1" applyFont="1" applyFill="1" applyBorder="1" applyAlignment="1">
      <alignment horizontal="center" vertical="center"/>
    </xf>
    <xf numFmtId="165" fontId="1" fillId="2" borderId="7" xfId="0" applyNumberFormat="1"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20" xfId="0" applyFont="1" applyFill="1" applyBorder="1" applyAlignment="1">
      <alignment horizontal="center" vertical="center" wrapText="1"/>
    </xf>
    <xf numFmtId="165" fontId="1" fillId="3" borderId="4" xfId="0" applyNumberFormat="1" applyFont="1" applyFill="1" applyBorder="1" applyAlignment="1" applyProtection="1">
      <alignment horizontal="center" vertical="center"/>
      <protection locked="0"/>
    </xf>
    <xf numFmtId="165" fontId="1" fillId="3" borderId="8" xfId="0" applyNumberFormat="1" applyFont="1" applyFill="1" applyBorder="1" applyAlignment="1" applyProtection="1">
      <alignment horizontal="center" vertical="center"/>
      <protection locked="0"/>
    </xf>
    <xf numFmtId="165" fontId="1" fillId="3" borderId="6" xfId="0" applyNumberFormat="1" applyFont="1" applyFill="1" applyBorder="1" applyAlignment="1" applyProtection="1">
      <alignment horizontal="center" vertical="center"/>
      <protection locked="0"/>
    </xf>
    <xf numFmtId="165" fontId="1" fillId="3" borderId="7" xfId="0" applyNumberFormat="1" applyFont="1" applyFill="1" applyBorder="1" applyAlignment="1" applyProtection="1">
      <alignment horizontal="center" vertical="center"/>
      <protection locked="0"/>
    </xf>
    <xf numFmtId="165" fontId="1" fillId="2" borderId="16" xfId="0" applyNumberFormat="1" applyFont="1" applyFill="1" applyBorder="1" applyAlignment="1">
      <alignment horizontal="center"/>
    </xf>
    <xf numFmtId="165" fontId="1" fillId="2" borderId="16" xfId="0" applyNumberFormat="1" applyFont="1" applyFill="1" applyBorder="1" applyAlignment="1" applyProtection="1">
      <alignment horizontal="center"/>
    </xf>
    <xf numFmtId="165" fontId="2" fillId="2" borderId="16" xfId="0" applyNumberFormat="1" applyFont="1" applyFill="1" applyBorder="1" applyAlignment="1">
      <alignment horizontal="center"/>
    </xf>
    <xf numFmtId="0" fontId="1" fillId="2" borderId="16" xfId="0" applyFont="1" applyFill="1" applyBorder="1" applyAlignment="1">
      <alignment horizontal="center"/>
    </xf>
    <xf numFmtId="0" fontId="1" fillId="2" borderId="16" xfId="0" applyFont="1" applyFill="1" applyBorder="1" applyAlignment="1">
      <alignment horizontal="left"/>
    </xf>
    <xf numFmtId="0" fontId="1" fillId="3" borderId="0" xfId="0" applyFont="1" applyFill="1" applyBorder="1" applyAlignment="1">
      <alignment horizontal="center"/>
    </xf>
    <xf numFmtId="0" fontId="1" fillId="3" borderId="16" xfId="0" applyFont="1" applyFill="1" applyBorder="1" applyAlignment="1">
      <alignment horizontal="left" vertical="center"/>
    </xf>
    <xf numFmtId="0" fontId="1" fillId="2" borderId="0" xfId="0" applyFont="1" applyFill="1" applyBorder="1" applyAlignment="1">
      <alignment horizontal="center"/>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4" fillId="2" borderId="1" xfId="0" applyFont="1" applyFill="1" applyBorder="1" applyAlignment="1">
      <alignment horizontal="center"/>
    </xf>
    <xf numFmtId="0" fontId="0" fillId="2" borderId="0" xfId="0" applyFill="1" applyBorder="1" applyAlignment="1">
      <alignment horizontal="center"/>
    </xf>
    <xf numFmtId="0" fontId="5" fillId="3" borderId="21"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2" fillId="3" borderId="16" xfId="0" applyFont="1" applyFill="1" applyBorder="1" applyAlignment="1">
      <alignment horizontal="left" vertical="center"/>
    </xf>
    <xf numFmtId="0" fontId="2" fillId="3" borderId="21" xfId="0" applyFont="1" applyFill="1" applyBorder="1" applyAlignment="1">
      <alignment horizontal="left" vertical="center"/>
    </xf>
    <xf numFmtId="0" fontId="2" fillId="3" borderId="18" xfId="0" applyFont="1" applyFill="1" applyBorder="1" applyAlignment="1">
      <alignment horizontal="left" vertical="center"/>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2" xfId="0" applyFont="1" applyFill="1" applyBorder="1" applyAlignment="1">
      <alignment horizontal="left" wrapText="1"/>
    </xf>
    <xf numFmtId="0" fontId="1" fillId="0" borderId="23" xfId="0" applyFont="1" applyFill="1" applyBorder="1" applyAlignment="1">
      <alignment horizontal="left" wrapText="1"/>
    </xf>
    <xf numFmtId="0" fontId="2" fillId="2" borderId="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1" fillId="0" borderId="0" xfId="0" applyFont="1" applyFill="1" applyBorder="1" applyAlignment="1">
      <alignment horizontal="left"/>
    </xf>
    <xf numFmtId="0" fontId="1" fillId="0" borderId="21" xfId="0" applyFont="1" applyFill="1" applyBorder="1" applyAlignment="1">
      <alignment horizontal="left"/>
    </xf>
    <xf numFmtId="0" fontId="1" fillId="0" borderId="18" xfId="0" applyFont="1" applyFill="1" applyBorder="1" applyAlignment="1">
      <alignment horizontal="left"/>
    </xf>
    <xf numFmtId="0" fontId="1" fillId="0" borderId="16" xfId="0" applyFont="1" applyFill="1" applyBorder="1" applyAlignment="1">
      <alignment horizontal="left"/>
    </xf>
    <xf numFmtId="0" fontId="1" fillId="3" borderId="21" xfId="0" applyFont="1" applyFill="1" applyBorder="1" applyAlignment="1">
      <alignment horizontal="left" vertical="center"/>
    </xf>
    <xf numFmtId="0" fontId="1" fillId="3" borderId="18" xfId="0" applyFont="1" applyFill="1" applyBorder="1" applyAlignment="1">
      <alignment horizontal="left" vertical="center"/>
    </xf>
    <xf numFmtId="0" fontId="2" fillId="0" borderId="1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sz="800"/>
              <a:t>Height above Planet's surface in kms</a:t>
            </a:r>
          </a:p>
        </c:rich>
      </c:tx>
      <c:layout>
        <c:manualLayout>
          <c:xMode val="edge"/>
          <c:yMode val="edge"/>
          <c:x val="0.21351400661094747"/>
          <c:y val="2.5454681044110677E-2"/>
        </c:manualLayout>
      </c:layout>
      <c:overlay val="0"/>
      <c:spPr>
        <a:noFill/>
        <a:ln w="25400">
          <a:noFill/>
        </a:ln>
      </c:spPr>
    </c:title>
    <c:autoTitleDeleted val="0"/>
    <c:plotArea>
      <c:layout>
        <c:manualLayout>
          <c:layoutTarget val="inner"/>
          <c:xMode val="edge"/>
          <c:yMode val="edge"/>
          <c:x val="0.13107327800241186"/>
          <c:y val="0.14181893724575947"/>
          <c:w val="0.81345250762573595"/>
          <c:h val="0.67636723917208363"/>
        </c:manualLayout>
      </c:layout>
      <c:lineChart>
        <c:grouping val="standard"/>
        <c:varyColors val="0"/>
        <c:ser>
          <c:idx val="0"/>
          <c:order val="0"/>
          <c:tx>
            <c:v>Height</c:v>
          </c:tx>
          <c:spPr>
            <a:ln w="25400">
              <a:solidFill>
                <a:srgbClr val="FF0000"/>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Elliptical1!$Q$3:$JG$3</c:f>
              <c:numCache>
                <c:formatCode>0</c:formatCode>
                <c:ptCount val="251"/>
                <c:pt idx="0">
                  <c:v>800</c:v>
                </c:pt>
                <c:pt idx="1">
                  <c:v>800.11192525220702</c:v>
                </c:pt>
                <c:pt idx="2">
                  <c:v>800.44765257655524</c:v>
                </c:pt>
                <c:pt idx="3">
                  <c:v>801.006988291109</c:v>
                </c:pt>
                <c:pt idx="4">
                  <c:v>801.78954524145956</c:v>
                </c:pt>
                <c:pt idx="5">
                  <c:v>802.79474326101968</c:v>
                </c:pt>
                <c:pt idx="6">
                  <c:v>804.02180990187219</c:v>
                </c:pt>
                <c:pt idx="7">
                  <c:v>805.46978143416914</c:v>
                </c:pt>
                <c:pt idx="8">
                  <c:v>807.13750411131161</c:v>
                </c:pt>
                <c:pt idx="9">
                  <c:v>809.02363569738986</c:v>
                </c:pt>
                <c:pt idx="10">
                  <c:v>811.12664725262596</c:v>
                </c:pt>
                <c:pt idx="11">
                  <c:v>813.4448251718502</c:v>
                </c:pt>
                <c:pt idx="12">
                  <c:v>815.97627347035461</c:v>
                </c:pt>
                <c:pt idx="13">
                  <c:v>818.7189163108053</c:v>
                </c:pt>
                <c:pt idx="14">
                  <c:v>821.67050076427006</c:v>
                </c:pt>
                <c:pt idx="15">
                  <c:v>824.82859979782211</c:v>
                </c:pt>
                <c:pt idx="16">
                  <c:v>828.19061548062427</c:v>
                </c:pt>
                <c:pt idx="17">
                  <c:v>831.75378239988186</c:v>
                </c:pt>
                <c:pt idx="18">
                  <c:v>835.51517127757427</c:v>
                </c:pt>
                <c:pt idx="19">
                  <c:v>839.47169277844398</c:v>
                </c:pt>
                <c:pt idx="20">
                  <c:v>843.62010149933235</c:v>
                </c:pt>
                <c:pt idx="21">
                  <c:v>847.95700012960799</c:v>
                </c:pt>
                <c:pt idx="22">
                  <c:v>852.47884377213745</c:v>
                </c:pt>
                <c:pt idx="23">
                  <c:v>857.18194441399839</c:v>
                </c:pt>
                <c:pt idx="24">
                  <c:v>862.06247553593096</c:v>
                </c:pt>
                <c:pt idx="25">
                  <c:v>867.11647684936781</c:v>
                </c:pt>
                <c:pt idx="26">
                  <c:v>872.33985914977472</c:v>
                </c:pt>
                <c:pt idx="27">
                  <c:v>877.72840927496679</c:v>
                </c:pt>
                <c:pt idx="28">
                  <c:v>883.2777951570489</c:v>
                </c:pt>
                <c:pt idx="29">
                  <c:v>888.98357095665142</c:v>
                </c:pt>
                <c:pt idx="30">
                  <c:v>894.84118226819874</c:v>
                </c:pt>
                <c:pt idx="31">
                  <c:v>900.84597138505615</c:v>
                </c:pt>
                <c:pt idx="32">
                  <c:v>906.99318261354369</c:v>
                </c:pt>
                <c:pt idx="33">
                  <c:v>913.27796762498963</c:v>
                </c:pt>
                <c:pt idx="34">
                  <c:v>919.69539083520965</c:v>
                </c:pt>
                <c:pt idx="35">
                  <c:v>926.24043480105001</c:v>
                </c:pt>
                <c:pt idx="36">
                  <c:v>932.90800562390712</c:v>
                </c:pt>
                <c:pt idx="37">
                  <c:v>939.69293835044346</c:v>
                </c:pt>
                <c:pt idx="38">
                  <c:v>946.59000236104964</c:v>
                </c:pt>
                <c:pt idx="39">
                  <c:v>953.59390673695395</c:v>
                </c:pt>
                <c:pt idx="40">
                  <c:v>960.69930559725367</c:v>
                </c:pt>
                <c:pt idx="41">
                  <c:v>967.90080339753115</c:v>
                </c:pt>
                <c:pt idx="42">
                  <c:v>975.1929601821206</c:v>
                </c:pt>
                <c:pt idx="43">
                  <c:v>982.57029678250842</c:v>
                </c:pt>
                <c:pt idx="44">
                  <c:v>990.02729995477443</c:v>
                </c:pt>
                <c:pt idx="45">
                  <c:v>997.55842744941401</c:v>
                </c:pt>
                <c:pt idx="46">
                  <c:v>1005.1581130073196</c:v>
                </c:pt>
                <c:pt idx="47">
                  <c:v>1012.8207712761382</c:v>
                </c:pt>
                <c:pt idx="48">
                  <c:v>1020.5408026416653</c:v>
                </c:pt>
                <c:pt idx="49">
                  <c:v>1028.3125979693725</c:v>
                </c:pt>
                <c:pt idx="50">
                  <c:v>1036.1305432516056</c:v>
                </c:pt>
                <c:pt idx="51">
                  <c:v>1043.9890241564169</c:v>
                </c:pt>
                <c:pt idx="52">
                  <c:v>1051.8824304744271</c:v>
                </c:pt>
                <c:pt idx="53">
                  <c:v>1059.8051604605218</c:v>
                </c:pt>
                <c:pt idx="54">
                  <c:v>1067.7516250676013</c:v>
                </c:pt>
                <c:pt idx="55">
                  <c:v>1075.7162520699944</c:v>
                </c:pt>
                <c:pt idx="56">
                  <c:v>1083.6934900745373</c:v>
                </c:pt>
                <c:pt idx="57">
                  <c:v>1091.6778124176863</c:v>
                </c:pt>
                <c:pt idx="58">
                  <c:v>1099.6637209473945</c:v>
                </c:pt>
                <c:pt idx="59">
                  <c:v>1107.6457496888299</c:v>
                </c:pt>
                <c:pt idx="60">
                  <c:v>1115.6184683933363</c:v>
                </c:pt>
                <c:pt idx="61">
                  <c:v>1123.5764859703586</c:v>
                </c:pt>
                <c:pt idx="62">
                  <c:v>1131.5144538023521</c:v>
                </c:pt>
                <c:pt idx="63">
                  <c:v>1139.4270689429761</c:v>
                </c:pt>
                <c:pt idx="64">
                  <c:v>1147.3090771991415</c:v>
                </c:pt>
                <c:pt idx="65">
                  <c:v>1155.1552760977322</c:v>
                </c:pt>
                <c:pt idx="66">
                  <c:v>1162.9605177380543</c:v>
                </c:pt>
                <c:pt idx="67">
                  <c:v>1170.719711531287</c:v>
                </c:pt>
                <c:pt idx="68">
                  <c:v>1178.427826828409</c:v>
                </c:pt>
                <c:pt idx="69">
                  <c:v>1186.0798954382642</c:v>
                </c:pt>
                <c:pt idx="70">
                  <c:v>1193.6710140375981</c:v>
                </c:pt>
                <c:pt idx="71">
                  <c:v>1201.1963464750565</c:v>
                </c:pt>
                <c:pt idx="72">
                  <c:v>1208.6511259712754</c:v>
                </c:pt>
                <c:pt idx="73">
                  <c:v>1216.0306572173206</c:v>
                </c:pt>
                <c:pt idx="74">
                  <c:v>1223.3303183738478</c:v>
                </c:pt>
                <c:pt idx="75">
                  <c:v>1230.5455629734527</c:v>
                </c:pt>
                <c:pt idx="76">
                  <c:v>1237.6719217287675</c:v>
                </c:pt>
                <c:pt idx="77">
                  <c:v>1244.7050042489361</c:v>
                </c:pt>
                <c:pt idx="78">
                  <c:v>1251.6405006671587</c:v>
                </c:pt>
                <c:pt idx="79">
                  <c:v>1258.4741831820509</c:v>
                </c:pt>
                <c:pt idx="80">
                  <c:v>1265.2019075156009</c:v>
                </c:pt>
                <c:pt idx="81">
                  <c:v>1271.8196142905379</c:v>
                </c:pt>
                <c:pt idx="82">
                  <c:v>1278.3233303299446</c:v>
                </c:pt>
                <c:pt idx="83">
                  <c:v>1284.7091698819584</c:v>
                </c:pt>
                <c:pt idx="84">
                  <c:v>1290.9733357724074</c:v>
                </c:pt>
                <c:pt idx="85">
                  <c:v>1297.1121204882215</c:v>
                </c:pt>
                <c:pt idx="86">
                  <c:v>1303.1219071944465</c:v>
                </c:pt>
                <c:pt idx="87">
                  <c:v>1308.9991706876635</c:v>
                </c:pt>
                <c:pt idx="88">
                  <c:v>1314.7404782885981</c:v>
                </c:pt>
                <c:pt idx="89">
                  <c:v>1320.3424906766597</c:v>
                </c:pt>
                <c:pt idx="90">
                  <c:v>1325.8019626691209</c:v>
                </c:pt>
                <c:pt idx="91">
                  <c:v>1331.1157439475976</c:v>
                </c:pt>
                <c:pt idx="92">
                  <c:v>1336.2807797344431</c:v>
                </c:pt>
                <c:pt idx="93">
                  <c:v>1341.2941114216173</c:v>
                </c:pt>
                <c:pt idx="94">
                  <c:v>1346.1528771545322</c:v>
                </c:pt>
                <c:pt idx="95">
                  <c:v>1350.8543123733155</c:v>
                </c:pt>
                <c:pt idx="96">
                  <c:v>1355.3957503138693</c:v>
                </c:pt>
                <c:pt idx="97">
                  <c:v>1359.7746224710343</c:v>
                </c:pt>
                <c:pt idx="98">
                  <c:v>1363.9884590260976</c:v>
                </c:pt>
                <c:pt idx="99">
                  <c:v>1368.0348892408135</c:v>
                </c:pt>
                <c:pt idx="100">
                  <c:v>1371.9116418200272</c:v>
                </c:pt>
                <c:pt idx="101">
                  <c:v>1375.61654524492</c:v>
                </c:pt>
                <c:pt idx="102">
                  <c:v>1379.147528078814</c:v>
                </c:pt>
                <c:pt idx="103">
                  <c:v>1382.5026192473924</c:v>
                </c:pt>
                <c:pt idx="104">
                  <c:v>1385.6799482951153</c:v>
                </c:pt>
                <c:pt idx="105">
                  <c:v>1388.6777456195259</c:v>
                </c:pt>
                <c:pt idx="106">
                  <c:v>1391.4943426850598</c:v>
                </c:pt>
                <c:pt idx="107">
                  <c:v>1394.128172217886</c:v>
                </c:pt>
                <c:pt idx="108">
                  <c:v>1396.5777683832246</c:v>
                </c:pt>
                <c:pt idx="109">
                  <c:v>1398.8417669465002</c:v>
                </c:pt>
                <c:pt idx="110">
                  <c:v>1400.9189054196056</c:v>
                </c:pt>
                <c:pt idx="111">
                  <c:v>1402.808023193463</c:v>
                </c:pt>
                <c:pt idx="112">
                  <c:v>1404.508061657986</c:v>
                </c:pt>
                <c:pt idx="113">
                  <c:v>1406.0180643104563</c:v>
                </c:pt>
                <c:pt idx="114">
                  <c:v>1407.3371768532445</c:v>
                </c:pt>
                <c:pt idx="115">
                  <c:v>1408.4646472817171</c:v>
                </c:pt>
                <c:pt idx="116">
                  <c:v>1409.3998259630848</c:v>
                </c:pt>
                <c:pt idx="117">
                  <c:v>1410.1421657068586</c:v>
                </c:pt>
                <c:pt idx="118">
                  <c:v>1410.6912218274958</c:v>
                </c:pt>
                <c:pt idx="119">
                  <c:v>1411.046652199728</c:v>
                </c:pt>
                <c:pt idx="120">
                  <c:v>1411.2082173069778</c:v>
                </c:pt>
                <c:pt idx="121">
                  <c:v>1411.1757802831821</c:v>
                </c:pt>
                <c:pt idx="122">
                  <c:v>1410.9493069482544</c:v>
                </c:pt>
                <c:pt idx="123">
                  <c:v>1410.5288658373263</c:v>
                </c:pt>
                <c:pt idx="124">
                  <c:v>1409.9146282238278</c:v>
                </c:pt>
                <c:pt idx="125">
                  <c:v>1409.1068681363715</c:v>
                </c:pt>
                <c:pt idx="126">
                  <c:v>1408.1059623693227</c:v>
                </c:pt>
                <c:pt idx="127">
                  <c:v>1406.9123904868443</c:v>
                </c:pt>
                <c:pt idx="128">
                  <c:v>1405.5267348201248</c:v>
                </c:pt>
                <c:pt idx="129">
                  <c:v>1403.9496804574021</c:v>
                </c:pt>
                <c:pt idx="130">
                  <c:v>1402.1820152263092</c:v>
                </c:pt>
                <c:pt idx="131">
                  <c:v>1400.224629667985</c:v>
                </c:pt>
                <c:pt idx="132">
                  <c:v>1398.078517002295</c:v>
                </c:pt>
                <c:pt idx="133">
                  <c:v>1395.7447730834269</c:v>
                </c:pt>
                <c:pt idx="134">
                  <c:v>1393.2245963450316</c:v>
                </c:pt>
                <c:pt idx="135">
                  <c:v>1390.5192877339935</c:v>
                </c:pt>
                <c:pt idx="136">
                  <c:v>1387.6302506318234</c:v>
                </c:pt>
                <c:pt idx="137">
                  <c:v>1384.5589907625808</c:v>
                </c:pt>
                <c:pt idx="138">
                  <c:v>1381.3071160861405</c:v>
                </c:pt>
                <c:pt idx="139">
                  <c:v>1377.8763366755302</c:v>
                </c:pt>
                <c:pt idx="140">
                  <c:v>1374.2684645769782</c:v>
                </c:pt>
                <c:pt idx="141">
                  <c:v>1370.4854136512208</c:v>
                </c:pt>
                <c:pt idx="142">
                  <c:v>1366.5291993945291</c:v>
                </c:pt>
                <c:pt idx="143">
                  <c:v>1362.4019387378305</c:v>
                </c:pt>
                <c:pt idx="144">
                  <c:v>1358.1058498222089</c:v>
                </c:pt>
                <c:pt idx="145">
                  <c:v>1353.6432517489843</c:v>
                </c:pt>
                <c:pt idx="146">
                  <c:v>1349.0165643024832</c:v>
                </c:pt>
                <c:pt idx="147">
                  <c:v>1344.2283076435301</c:v>
                </c:pt>
                <c:pt idx="148">
                  <c:v>1339.281101971603</c:v>
                </c:pt>
                <c:pt idx="149">
                  <c:v>1334.1776671535147</c:v>
                </c:pt>
                <c:pt idx="150">
                  <c:v>1328.9208223164023</c:v>
                </c:pt>
                <c:pt idx="151">
                  <c:v>1323.5134854027269</c:v>
                </c:pt>
                <c:pt idx="152">
                  <c:v>1317.9586726849077</c:v>
                </c:pt>
                <c:pt idx="153">
                  <c:v>1312.2594982371411</c:v>
                </c:pt>
                <c:pt idx="154">
                  <c:v>1306.4191733618859</c:v>
                </c:pt>
                <c:pt idx="155">
                  <c:v>1300.4410059684212</c:v>
                </c:pt>
                <c:pt idx="156">
                  <c:v>1294.3283999008233</c:v>
                </c:pt>
                <c:pt idx="157">
                  <c:v>1288.084854212645</c:v>
                </c:pt>
                <c:pt idx="158">
                  <c:v>1281.7139623855187</c:v>
                </c:pt>
                <c:pt idx="159">
                  <c:v>1275.2194114888591</c:v>
                </c:pt>
                <c:pt idx="160">
                  <c:v>1268.604981277786</c:v>
                </c:pt>
                <c:pt idx="161">
                  <c:v>1261.8745432263481</c:v>
                </c:pt>
                <c:pt idx="162">
                  <c:v>1255.0320594930936</c:v>
                </c:pt>
                <c:pt idx="163">
                  <c:v>1248.081581815997</c:v>
                </c:pt>
                <c:pt idx="164">
                  <c:v>1241.0272503337362</c:v>
                </c:pt>
                <c:pt idx="165">
                  <c:v>1233.8732923302894</c:v>
                </c:pt>
                <c:pt idx="166">
                  <c:v>1226.6240208998188</c:v>
                </c:pt>
                <c:pt idx="167">
                  <c:v>1219.2838335288072</c:v>
                </c:pt>
                <c:pt idx="168">
                  <c:v>1211.8572105924229</c:v>
                </c:pt>
                <c:pt idx="169">
                  <c:v>1204.3487137621069</c:v>
                </c:pt>
                <c:pt idx="170">
                  <c:v>1196.762984321407</c:v>
                </c:pt>
                <c:pt idx="171">
                  <c:v>1189.1047413871265</c:v>
                </c:pt>
                <c:pt idx="172">
                  <c:v>1181.3787800329023</c:v>
                </c:pt>
                <c:pt idx="173">
                  <c:v>1173.5899693123961</c:v>
                </c:pt>
                <c:pt idx="174">
                  <c:v>1165.7432501793589</c:v>
                </c:pt>
                <c:pt idx="175">
                  <c:v>1157.8436333019195</c:v>
                </c:pt>
                <c:pt idx="176">
                  <c:v>1149.8961967685495</c:v>
                </c:pt>
                <c:pt idx="177">
                  <c:v>1141.906083683285</c:v>
                </c:pt>
                <c:pt idx="178">
                  <c:v>1133.8784996479073</c:v>
                </c:pt>
                <c:pt idx="179">
                  <c:v>1125.8187101289479</c:v>
                </c:pt>
                <c:pt idx="180">
                  <c:v>1117.7320377075389</c:v>
                </c:pt>
                <c:pt idx="181">
                  <c:v>1109.6238592103189</c:v>
                </c:pt>
                <c:pt idx="182">
                  <c:v>1101.4996027197999</c:v>
                </c:pt>
                <c:pt idx="183">
                  <c:v>1093.3647444628225</c:v>
                </c:pt>
                <c:pt idx="184">
                  <c:v>1085.2248055759528</c:v>
                </c:pt>
                <c:pt idx="185">
                  <c:v>1077.0853487469362</c:v>
                </c:pt>
                <c:pt idx="186">
                  <c:v>1068.9519747315849</c:v>
                </c:pt>
                <c:pt idx="187">
                  <c:v>1060.8303187457666</c:v>
                </c:pt>
                <c:pt idx="188">
                  <c:v>1052.7260467324688</c:v>
                </c:pt>
                <c:pt idx="189">
                  <c:v>1044.6448515042314</c:v>
                </c:pt>
                <c:pt idx="190">
                  <c:v>1036.5924487615853</c:v>
                </c:pt>
                <c:pt idx="191">
                  <c:v>1028.5745729884889</c:v>
                </c:pt>
                <c:pt idx="192">
                  <c:v>1020.5969732261279</c:v>
                </c:pt>
                <c:pt idx="193">
                  <c:v>1012.6654087268357</c:v>
                </c:pt>
                <c:pt idx="194">
                  <c:v>1004.7856444902916</c:v>
                </c:pt>
                <c:pt idx="195">
                  <c:v>996.96344668457846</c:v>
                </c:pt>
                <c:pt idx="196">
                  <c:v>989.20457795510765</c:v>
                </c:pt>
                <c:pt idx="197">
                  <c:v>981.51479262486578</c:v>
                </c:pt>
                <c:pt idx="198">
                  <c:v>973.89983178989132</c:v>
                </c:pt>
                <c:pt idx="199">
                  <c:v>966.36541831435272</c:v>
                </c:pt>
                <c:pt idx="200">
                  <c:v>958.9172517300691</c:v>
                </c:pt>
                <c:pt idx="201">
                  <c:v>951.56100304579309</c:v>
                </c:pt>
                <c:pt idx="202">
                  <c:v>944.3023094720545</c:v>
                </c:pt>
                <c:pt idx="203">
                  <c:v>937.14676906784575</c:v>
                </c:pt>
                <c:pt idx="204">
                  <c:v>930.09993531591101</c:v>
                </c:pt>
                <c:pt idx="205">
                  <c:v>923.1673116338817</c:v>
                </c:pt>
                <c:pt idx="206">
                  <c:v>916.35434582897187</c:v>
                </c:pt>
                <c:pt idx="207">
                  <c:v>909.66642450441452</c:v>
                </c:pt>
                <c:pt idx="208">
                  <c:v>903.10886742627474</c:v>
                </c:pt>
                <c:pt idx="209">
                  <c:v>896.68692185971702</c:v>
                </c:pt>
                <c:pt idx="210">
                  <c:v>890.40575688423121</c:v>
                </c:pt>
                <c:pt idx="211">
                  <c:v>884.27045769772826</c:v>
                </c:pt>
                <c:pt idx="212">
                  <c:v>878.28601991980202</c:v>
                </c:pt>
                <c:pt idx="213">
                  <c:v>872.45734390481505</c:v>
                </c:pt>
                <c:pt idx="214">
                  <c:v>866.78922907580034</c:v>
                </c:pt>
                <c:pt idx="215">
                  <c:v>861.28636829047184</c:v>
                </c:pt>
                <c:pt idx="216">
                  <c:v>855.95334225090971</c:v>
                </c:pt>
                <c:pt idx="217">
                  <c:v>850.79461396871864</c:v>
                </c:pt>
                <c:pt idx="218">
                  <c:v>845.81452329765364</c:v>
                </c:pt>
                <c:pt idx="219">
                  <c:v>841.01728154586431</c:v>
                </c:pt>
                <c:pt idx="220">
                  <c:v>836.40696618001925</c:v>
                </c:pt>
                <c:pt idx="221">
                  <c:v>831.98751563363976</c:v>
                </c:pt>
                <c:pt idx="222">
                  <c:v>827.76272423199316</c:v>
                </c:pt>
                <c:pt idx="223">
                  <c:v>823.7362372458648</c:v>
                </c:pt>
                <c:pt idx="224">
                  <c:v>819.91154608645206</c:v>
                </c:pt>
                <c:pt idx="225">
                  <c:v>816.29198365349203</c:v>
                </c:pt>
                <c:pt idx="226">
                  <c:v>812.88071984855299</c:v>
                </c:pt>
                <c:pt idx="227">
                  <c:v>809.680757265186</c:v>
                </c:pt>
                <c:pt idx="228">
                  <c:v>806.69492706734673</c:v>
                </c:pt>
                <c:pt idx="229">
                  <c:v>803.9258850671572</c:v>
                </c:pt>
                <c:pt idx="230">
                  <c:v>801.37610801268795</c:v>
                </c:pt>
                <c:pt idx="231">
                  <c:v>799.04789009599892</c:v>
                </c:pt>
                <c:pt idx="232">
                  <c:v>796.94333969118497</c:v>
                </c:pt>
                <c:pt idx="233">
                  <c:v>795.06437633163557</c:v>
                </c:pt>
                <c:pt idx="234">
                  <c:v>793.41272793513031</c:v>
                </c:pt>
                <c:pt idx="235">
                  <c:v>791.9899282847656</c:v>
                </c:pt>
                <c:pt idx="236">
                  <c:v>790.79731477303676</c:v>
                </c:pt>
                <c:pt idx="237">
                  <c:v>789.83602641569416</c:v>
                </c:pt>
                <c:pt idx="238">
                  <c:v>789.10700214124813</c:v>
                </c:pt>
                <c:pt idx="239">
                  <c:v>788.61097936122701</c:v>
                </c:pt>
                <c:pt idx="240">
                  <c:v>788.34849282549067</c:v>
                </c:pt>
                <c:pt idx="241">
                  <c:v>788.31987376607947</c:v>
                </c:pt>
                <c:pt idx="242">
                  <c:v>788.52524933223856</c:v>
                </c:pt>
                <c:pt idx="243">
                  <c:v>788.96454231839721</c:v>
                </c:pt>
                <c:pt idx="244">
                  <c:v>789.63747118602146</c:v>
                </c:pt>
                <c:pt idx="245">
                  <c:v>790.54355037938262</c:v>
                </c:pt>
                <c:pt idx="246">
                  <c:v>791.68209093441635</c:v>
                </c:pt>
                <c:pt idx="247">
                  <c:v>793.05220137897493</c:v>
                </c:pt>
                <c:pt idx="248">
                  <c:v>794.65278892191918</c:v>
                </c:pt>
                <c:pt idx="249">
                  <c:v>796.48256092764927</c:v>
                </c:pt>
                <c:pt idx="250">
                  <c:v>798.54002667184545</c:v>
                </c:pt>
              </c:numCache>
            </c:numRef>
          </c:val>
          <c:smooth val="0"/>
        </c:ser>
        <c:dLbls>
          <c:showLegendKey val="0"/>
          <c:showVal val="0"/>
          <c:showCatName val="0"/>
          <c:showSerName val="0"/>
          <c:showPercent val="0"/>
          <c:showBubbleSize val="0"/>
        </c:dLbls>
        <c:smooth val="0"/>
        <c:axId val="211259992"/>
        <c:axId val="211259208"/>
      </c:lineChart>
      <c:catAx>
        <c:axId val="21125999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sz="800"/>
                  <a:t>Period</a:t>
                </a:r>
              </a:p>
            </c:rich>
          </c:tx>
          <c:layout>
            <c:manualLayout>
              <c:xMode val="edge"/>
              <c:yMode val="edge"/>
              <c:x val="0.45225331630843441"/>
              <c:y val="0.9090956812216655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1259208"/>
        <c:crosses val="autoZero"/>
        <c:auto val="1"/>
        <c:lblAlgn val="ctr"/>
        <c:lblOffset val="100"/>
        <c:tickLblSkip val="30"/>
        <c:tickMarkSkip val="30"/>
        <c:noMultiLvlLbl val="0"/>
      </c:catAx>
      <c:valAx>
        <c:axId val="211259208"/>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1125999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Horizontal speed in kph</a:t>
            </a:r>
          </a:p>
        </c:rich>
      </c:tx>
      <c:layout>
        <c:manualLayout>
          <c:xMode val="edge"/>
          <c:yMode val="edge"/>
          <c:x val="0.34305993581041094"/>
          <c:y val="3.1515151515151517E-2"/>
        </c:manualLayout>
      </c:layout>
      <c:overlay val="0"/>
      <c:spPr>
        <a:noFill/>
        <a:ln w="25400">
          <a:noFill/>
        </a:ln>
      </c:spPr>
    </c:title>
    <c:autoTitleDeleted val="0"/>
    <c:plotArea>
      <c:layout>
        <c:manualLayout>
          <c:layoutTarget val="inner"/>
          <c:xMode val="edge"/>
          <c:yMode val="edge"/>
          <c:x val="0.1482678557753225"/>
          <c:y val="0.14181893724575947"/>
          <c:w val="0.79452787234486921"/>
          <c:h val="0.66182170714687749"/>
        </c:manualLayout>
      </c:layout>
      <c:lineChart>
        <c:grouping val="standard"/>
        <c:varyColors val="0"/>
        <c:ser>
          <c:idx val="0"/>
          <c:order val="0"/>
          <c:tx>
            <c:v>Horizontal speed</c:v>
          </c:tx>
          <c:spPr>
            <a:ln w="25400">
              <a:solidFill>
                <a:srgbClr val="000080"/>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Elliptical1!$Q$5:$JG$5</c:f>
              <c:numCache>
                <c:formatCode>0</c:formatCode>
                <c:ptCount val="251"/>
                <c:pt idx="0">
                  <c:v>27365.191917596552</c:v>
                </c:pt>
                <c:pt idx="1">
                  <c:v>27364.765223775259</c:v>
                </c:pt>
                <c:pt idx="2">
                  <c:v>27363.485406765423</c:v>
                </c:pt>
                <c:pt idx="3">
                  <c:v>27361.35344412941</c:v>
                </c:pt>
                <c:pt idx="4">
                  <c:v>27358.371209458914</c:v>
                </c:pt>
                <c:pt idx="5">
                  <c:v>27354.541468943917</c:v>
                </c:pt>
                <c:pt idx="6">
                  <c:v>27349.867876158936</c:v>
                </c:pt>
                <c:pt idx="7">
                  <c:v>27344.354965086473</c:v>
                </c:pt>
                <c:pt idx="8">
                  <c:v>27338.008141404807</c:v>
                </c:pt>
                <c:pt idx="9">
                  <c:v>27330.833672073739</c:v>
                </c:pt>
                <c:pt idx="10">
                  <c:v>27322.838673258611</c:v>
                </c:pt>
                <c:pt idx="11">
                  <c:v>27314.031096639072</c:v>
                </c:pt>
                <c:pt idx="12">
                  <c:v>27304.419714155109</c:v>
                </c:pt>
                <c:pt idx="13">
                  <c:v>27294.01410124838</c:v>
                </c:pt>
                <c:pt idx="14">
                  <c:v>27282.824618662286</c:v>
                </c:pt>
                <c:pt idx="15">
                  <c:v>27270.86239286905</c:v>
                </c:pt>
                <c:pt idx="16">
                  <c:v>27258.139295196419</c:v>
                </c:pt>
                <c:pt idx="17">
                  <c:v>27244.667919730829</c:v>
                </c:pt>
                <c:pt idx="18">
                  <c:v>27230.461560077252</c:v>
                </c:pt>
                <c:pt idx="19">
                  <c:v>27215.534185059092</c:v>
                </c:pt>
                <c:pt idx="20">
                  <c:v>27199.90041344412</c:v>
                </c:pt>
                <c:pt idx="21">
                  <c:v>27183.575487784503</c:v>
                </c:pt>
                <c:pt idx="22">
                  <c:v>27166.575247460652</c:v>
                </c:pt>
                <c:pt idx="23">
                  <c:v>27148.916101019677</c:v>
                </c:pt>
                <c:pt idx="24">
                  <c:v>27130.614997899989</c:v>
                </c:pt>
                <c:pt idx="25">
                  <c:v>27111.689399633644</c:v>
                </c:pt>
                <c:pt idx="26">
                  <c:v>27092.157250617835</c:v>
                </c:pt>
                <c:pt idx="27">
                  <c:v>27072.036948546174</c:v>
                </c:pt>
                <c:pt idx="28">
                  <c:v>27051.347314589235</c:v>
                </c:pt>
                <c:pt idx="29">
                  <c:v>27030.107563412264</c:v>
                </c:pt>
                <c:pt idx="30">
                  <c:v>27008.337273116114</c:v>
                </c:pt>
                <c:pt idx="31">
                  <c:v>26986.056355184948</c:v>
                </c:pt>
                <c:pt idx="32">
                  <c:v>26963.285024521923</c:v>
                </c:pt>
                <c:pt idx="33">
                  <c:v>26940.043769650845</c:v>
                </c:pt>
                <c:pt idx="34">
                  <c:v>26916.353323158815</c:v>
                </c:pt>
                <c:pt idx="35">
                  <c:v>26892.23463245132</c:v>
                </c:pt>
                <c:pt idx="36">
                  <c:v>26867.708830887568</c:v>
                </c:pt>
                <c:pt idx="37">
                  <c:v>26842.797209360193</c:v>
                </c:pt>
                <c:pt idx="38">
                  <c:v>26817.521188379222</c:v>
                </c:pt>
                <c:pt idx="39">
                  <c:v>26791.902290716382</c:v>
                </c:pt>
                <c:pt idx="40">
                  <c:v>26765.962114661408</c:v>
                </c:pt>
                <c:pt idx="41">
                  <c:v>26739.722307937918</c:v>
                </c:pt>
                <c:pt idx="42">
                  <c:v>26713.204542322121</c:v>
                </c:pt>
                <c:pt idx="43">
                  <c:v>26686.4304890032</c:v>
                </c:pt>
                <c:pt idx="44">
                  <c:v>26659.421794720245</c:v>
                </c:pt>
                <c:pt idx="45">
                  <c:v>26632.200058706032</c:v>
                </c:pt>
                <c:pt idx="46">
                  <c:v>26604.786810464091</c:v>
                </c:pt>
                <c:pt idx="47">
                  <c:v>26577.203488401181</c:v>
                </c:pt>
                <c:pt idx="48">
                  <c:v>26549.47141933356</c:v>
                </c:pt>
                <c:pt idx="49">
                  <c:v>26521.611798881346</c:v>
                </c:pt>
                <c:pt idx="50">
                  <c:v>26493.645672761675</c:v>
                </c:pt>
                <c:pt idx="51">
                  <c:v>26465.593918987772</c:v>
                </c:pt>
                <c:pt idx="52">
                  <c:v>26437.477230977587</c:v>
                </c:pt>
                <c:pt idx="53">
                  <c:v>26409.316101572364</c:v>
                </c:pt>
                <c:pt idx="54">
                  <c:v>26381.130807962541</c:v>
                </c:pt>
                <c:pt idx="55">
                  <c:v>26352.941397515315</c:v>
                </c:pt>
                <c:pt idx="56">
                  <c:v>26324.76767449555</c:v>
                </c:pt>
                <c:pt idx="57">
                  <c:v>26296.629187669216</c:v>
                </c:pt>
                <c:pt idx="58">
                  <c:v>26268.545218776082</c:v>
                </c:pt>
                <c:pt idx="59">
                  <c:v>26240.534771856299</c:v>
                </c:pt>
                <c:pt idx="60">
                  <c:v>26212.616563413445</c:v>
                </c:pt>
                <c:pt idx="61">
                  <c:v>26184.809013394923</c:v>
                </c:pt>
                <c:pt idx="62">
                  <c:v>26157.130236968842</c:v>
                </c:pt>
                <c:pt idx="63">
                  <c:v>26129.59803707516</c:v>
                </c:pt>
                <c:pt idx="64">
                  <c:v>26102.229897727568</c:v>
                </c:pt>
                <c:pt idx="65">
                  <c:v>26075.042978041449</c:v>
                </c:pt>
                <c:pt idx="66">
                  <c:v>26048.054106962405</c:v>
                </c:pt>
                <c:pt idx="67">
                  <c:v>26021.279778668857</c:v>
                </c:pt>
                <c:pt idx="68">
                  <c:v>25994.736148621792</c:v>
                </c:pt>
                <c:pt idx="69">
                  <c:v>25968.439030234094</c:v>
                </c:pt>
                <c:pt idx="70">
                  <c:v>25942.403892131475</c:v>
                </c:pt>
                <c:pt idx="71">
                  <c:v>25916.645855976902</c:v>
                </c:pt>
                <c:pt idx="72">
                  <c:v>25891.179694830189</c:v>
                </c:pt>
                <c:pt idx="73">
                  <c:v>25866.019832014335</c:v>
                </c:pt>
                <c:pt idx="74">
                  <c:v>25841.180340460425</c:v>
                </c:pt>
                <c:pt idx="75">
                  <c:v>25816.674942502861</c:v>
                </c:pt>
                <c:pt idx="76">
                  <c:v>25792.517010097094</c:v>
                </c:pt>
                <c:pt idx="77">
                  <c:v>25768.719565432271</c:v>
                </c:pt>
                <c:pt idx="78">
                  <c:v>25745.295281911629</c:v>
                </c:pt>
                <c:pt idx="79">
                  <c:v>25722.256485473841</c:v>
                </c:pt>
                <c:pt idx="80">
                  <c:v>25699.615156229225</c:v>
                </c:pt>
                <c:pt idx="81">
                  <c:v>25677.382930384978</c:v>
                </c:pt>
                <c:pt idx="82">
                  <c:v>25655.571102434507</c:v>
                </c:pt>
                <c:pt idx="83">
                  <c:v>25634.190627586348</c:v>
                </c:pt>
                <c:pt idx="84">
                  <c:v>25613.252124408933</c:v>
                </c:pt>
                <c:pt idx="85">
                  <c:v>25592.765877668131</c:v>
                </c:pt>
                <c:pt idx="86">
                  <c:v>25572.741841335224</c:v>
                </c:pt>
                <c:pt idx="87">
                  <c:v>25553.189641743655</c:v>
                </c:pt>
                <c:pt idx="88">
                  <c:v>25534.118580873692</c:v>
                </c:pt>
                <c:pt idx="89">
                  <c:v>25515.537639744933</c:v>
                </c:pt>
                <c:pt idx="90">
                  <c:v>25497.455481897185</c:v>
                </c:pt>
                <c:pt idx="91">
                  <c:v>25479.880456941195</c:v>
                </c:pt>
                <c:pt idx="92">
                  <c:v>25462.820604161348</c:v>
                </c:pt>
                <c:pt idx="93">
                  <c:v>25446.283656153268</c:v>
                </c:pt>
                <c:pt idx="94">
                  <c:v>25430.277042479909</c:v>
                </c:pt>
                <c:pt idx="95">
                  <c:v>25414.807893330664</c:v>
                </c:pt>
                <c:pt idx="96">
                  <c:v>25399.883043168433</c:v>
                </c:pt>
                <c:pt idx="97">
                  <c:v>25385.509034350704</c:v>
                </c:pt>
                <c:pt idx="98">
                  <c:v>25371.692120711017</c:v>
                </c:pt>
                <c:pt idx="99">
                  <c:v>25358.438271088118</c:v>
                </c:pt>
                <c:pt idx="100">
                  <c:v>25345.753172790766</c:v>
                </c:pt>
                <c:pt idx="101">
                  <c:v>25333.642234986659</c:v>
                </c:pt>
                <c:pt idx="102">
                  <c:v>25322.110592004756</c:v>
                </c:pt>
                <c:pt idx="103">
                  <c:v>25311.163106540829</c:v>
                </c:pt>
                <c:pt idx="104">
                  <c:v>25300.804372756633</c:v>
                </c:pt>
                <c:pt idx="105">
                  <c:v>25291.038719263819</c:v>
                </c:pt>
                <c:pt idx="106">
                  <c:v>25281.870211984056</c:v>
                </c:pt>
                <c:pt idx="107">
                  <c:v>25273.302656877666</c:v>
                </c:pt>
                <c:pt idx="108">
                  <c:v>25265.339602533353</c:v>
                </c:pt>
                <c:pt idx="109">
                  <c:v>25257.984342612301</c:v>
                </c:pt>
                <c:pt idx="110">
                  <c:v>25251.239918140334</c:v>
                </c:pt>
                <c:pt idx="111">
                  <c:v>25245.109119642402</c:v>
                </c:pt>
                <c:pt idx="112">
                  <c:v>25239.594489113984</c:v>
                </c:pt>
                <c:pt idx="113">
                  <c:v>25234.698321824682</c:v>
                </c:pt>
                <c:pt idx="114">
                  <c:v>25230.4226679495</c:v>
                </c:pt>
                <c:pt idx="115">
                  <c:v>25226.769334023957</c:v>
                </c:pt>
                <c:pt idx="116">
                  <c:v>25223.739884219372</c:v>
                </c:pt>
                <c:pt idx="117">
                  <c:v>25221.335641435373</c:v>
                </c:pt>
                <c:pt idx="118">
                  <c:v>25219.557688206751</c:v>
                </c:pt>
                <c:pt idx="119">
                  <c:v>25218.406867422527</c:v>
                </c:pt>
                <c:pt idx="120">
                  <c:v>25217.883782855195</c:v>
                </c:pt>
                <c:pt idx="121">
                  <c:v>25217.988799498729</c:v>
                </c:pt>
                <c:pt idx="122">
                  <c:v>25218.722043714159</c:v>
                </c:pt>
                <c:pt idx="123">
                  <c:v>25220.083403182023</c:v>
                </c:pt>
                <c:pt idx="124">
                  <c:v>25222.072526661326</c:v>
                </c:pt>
                <c:pt idx="125">
                  <c:v>25224.688823555021</c:v>
                </c:pt>
                <c:pt idx="126">
                  <c:v>25227.931463282443</c:v>
                </c:pt>
                <c:pt idx="127">
                  <c:v>25231.799374459511</c:v>
                </c:pt>
                <c:pt idx="128">
                  <c:v>25236.291243887845</c:v>
                </c:pt>
                <c:pt idx="129">
                  <c:v>25241.405515354425</c:v>
                </c:pt>
                <c:pt idx="130">
                  <c:v>25247.140388243784</c:v>
                </c:pt>
                <c:pt idx="131">
                  <c:v>25253.493815965121</c:v>
                </c:pt>
                <c:pt idx="132">
                  <c:v>25260.46350419716</c:v>
                </c:pt>
                <c:pt idx="133">
                  <c:v>25268.046908954009</c:v>
                </c:pt>
                <c:pt idx="134">
                  <c:v>25276.241234475699</c:v>
                </c:pt>
                <c:pt idx="135">
                  <c:v>25285.04343094759</c:v>
                </c:pt>
                <c:pt idx="136">
                  <c:v>25294.450192053173</c:v>
                </c:pt>
                <c:pt idx="137">
                  <c:v>25304.457952365443</c:v>
                </c:pt>
                <c:pt idx="138">
                  <c:v>25315.062884582363</c:v>
                </c:pt>
                <c:pt idx="139">
                  <c:v>25326.260896612548</c:v>
                </c:pt>
                <c:pt idx="140">
                  <c:v>25338.047628517801</c:v>
                </c:pt>
                <c:pt idx="141">
                  <c:v>25350.418449319644</c:v>
                </c:pt>
                <c:pt idx="142">
                  <c:v>25363.368453677576</c:v>
                </c:pt>
                <c:pt idx="143">
                  <c:v>25376.892458447448</c:v>
                </c:pt>
                <c:pt idx="144">
                  <c:v>25390.984999128774</c:v>
                </c:pt>
                <c:pt idx="145">
                  <c:v>25405.6403262106</c:v>
                </c:pt>
                <c:pt idx="146">
                  <c:v>25420.852401426106</c:v>
                </c:pt>
                <c:pt idx="147">
                  <c:v>25436.614893926733</c:v>
                </c:pt>
                <c:pt idx="148">
                  <c:v>25452.921176387499</c:v>
                </c:pt>
                <c:pt idx="149">
                  <c:v>25469.764321055558</c:v>
                </c:pt>
                <c:pt idx="150">
                  <c:v>25487.137095755137</c:v>
                </c:pt>
                <c:pt idx="151">
                  <c:v>25505.03195986243</c:v>
                </c:pt>
                <c:pt idx="152">
                  <c:v>25523.441060264944</c:v>
                </c:pt>
                <c:pt idx="153">
                  <c:v>25542.356227320499</c:v>
                </c:pt>
                <c:pt idx="154">
                  <c:v>25561.768970831963</c:v>
                </c:pt>
                <c:pt idx="155">
                  <c:v>25581.670476054431</c:v>
                </c:pt>
                <c:pt idx="156">
                  <c:v>25602.051599752584</c:v>
                </c:pt>
                <c:pt idx="157">
                  <c:v>25622.902866326593</c:v>
                </c:pt>
                <c:pt idx="158">
                  <c:v>25644.214464025928</c:v>
                </c:pt>
                <c:pt idx="159">
                  <c:v>25665.976241271128</c:v>
                </c:pt>
                <c:pt idx="160">
                  <c:v>25688.177703104531</c:v>
                </c:pt>
                <c:pt idx="161">
                  <c:v>25710.808007791715</c:v>
                </c:pt>
                <c:pt idx="162">
                  <c:v>25733.855963596296</c:v>
                </c:pt>
                <c:pt idx="163">
                  <c:v>25757.310025751503</c:v>
                </c:pt>
                <c:pt idx="164">
                  <c:v>25781.15829365277</c:v>
                </c:pt>
                <c:pt idx="165">
                  <c:v>25805.388508296364</c:v>
                </c:pt>
                <c:pt idx="166">
                  <c:v>25829.988049989846</c:v>
                </c:pt>
                <c:pt idx="167">
                  <c:v>25854.943936360865</c:v>
                </c:pt>
                <c:pt idx="168">
                  <c:v>25880.242820691485</c:v>
                </c:pt>
                <c:pt idx="169">
                  <c:v>25905.870990605945</c:v>
                </c:pt>
                <c:pt idx="170">
                  <c:v>25931.814367140254</c:v>
                </c:pt>
                <c:pt idx="171">
                  <c:v>25958.058504222707</c:v>
                </c:pt>
                <c:pt idx="172">
                  <c:v>25984.588588594721</c:v>
                </c:pt>
                <c:pt idx="173">
                  <c:v>26011.389440202034</c:v>
                </c:pt>
                <c:pt idx="174">
                  <c:v>26038.445513086335</c:v>
                </c:pt>
                <c:pt idx="175">
                  <c:v>26065.740896808002</c:v>
                </c:pt>
                <c:pt idx="176">
                  <c:v>26093.259318430442</c:v>
                </c:pt>
                <c:pt idx="177">
                  <c:v>26120.984145096802</c:v>
                </c:pt>
                <c:pt idx="178">
                  <c:v>26148.898387229627</c:v>
                </c:pt>
                <c:pt idx="179">
                  <c:v>26176.984702383968</c:v>
                </c:pt>
                <c:pt idx="180">
                  <c:v>26205.225399783969</c:v>
                </c:pt>
                <c:pt idx="181">
                  <c:v>26233.602445572666</c:v>
                </c:pt>
                <c:pt idx="182">
                  <c:v>26262.097468803986</c:v>
                </c:pt>
                <c:pt idx="183">
                  <c:v>26290.691768205306</c:v>
                </c:pt>
                <c:pt idx="184">
                  <c:v>26319.366319737885</c:v>
                </c:pt>
                <c:pt idx="185">
                  <c:v>26348.101784981431</c:v>
                </c:pt>
                <c:pt idx="186">
                  <c:v>26376.878520367794</c:v>
                </c:pt>
                <c:pt idx="187">
                  <c:v>26405.676587287307</c:v>
                </c:pt>
                <c:pt idx="188">
                  <c:v>26434.475763089602</c:v>
                </c:pt>
                <c:pt idx="189">
                  <c:v>26463.255552998904</c:v>
                </c:pt>
                <c:pt idx="190">
                  <c:v>26491.995202961716</c:v>
                </c:pt>
                <c:pt idx="191">
                  <c:v>26520.673713442586</c:v>
                </c:pt>
                <c:pt idx="192">
                  <c:v>26549.269854181111</c:v>
                </c:pt>
                <c:pt idx="193">
                  <c:v>26577.762179920672</c:v>
                </c:pt>
                <c:pt idx="194">
                  <c:v>26606.129047116527</c:v>
                </c:pt>
                <c:pt idx="195">
                  <c:v>26634.348631627749</c:v>
                </c:pt>
                <c:pt idx="196">
                  <c:v>26662.398947394209</c:v>
                </c:pt>
                <c:pt idx="197">
                  <c:v>26690.257866096323</c:v>
                </c:pt>
                <c:pt idx="198">
                  <c:v>26717.903137791516</c:v>
                </c:pt>
                <c:pt idx="199">
                  <c:v>26745.312412517625</c:v>
                </c:pt>
                <c:pt idx="200">
                  <c:v>26772.463262849236</c:v>
                </c:pt>
                <c:pt idx="201">
                  <c:v>26799.333207388932</c:v>
                </c:pt>
                <c:pt idx="202">
                  <c:v>26825.899735170955</c:v>
                </c:pt>
                <c:pt idx="203">
                  <c:v>26852.14033095038</c:v>
                </c:pt>
                <c:pt idx="204">
                  <c:v>26878.032501346326</c:v>
                </c:pt>
                <c:pt idx="205">
                  <c:v>26903.553801803075</c:v>
                </c:pt>
                <c:pt idx="206">
                  <c:v>26928.68186432818</c:v>
                </c:pt>
                <c:pt idx="207">
                  <c:v>26953.394425962048</c:v>
                </c:pt>
                <c:pt idx="208">
                  <c:v>26977.669357928604</c:v>
                </c:pt>
                <c:pt idx="209">
                  <c:v>27001.484695411877</c:v>
                </c:pt>
                <c:pt idx="210">
                  <c:v>27024.818667898799</c:v>
                </c:pt>
                <c:pt idx="211">
                  <c:v>27047.649730023837</c:v>
                </c:pt>
                <c:pt idx="212">
                  <c:v>27069.956592846516</c:v>
                </c:pt>
                <c:pt idx="213">
                  <c:v>27091.718255488682</c:v>
                </c:pt>
                <c:pt idx="214">
                  <c:v>27112.914037054161</c:v>
                </c:pt>
                <c:pt idx="215">
                  <c:v>27133.523608749518</c:v>
                </c:pt>
                <c:pt idx="216">
                  <c:v>27153.527026120952</c:v>
                </c:pt>
                <c:pt idx="217">
                  <c:v>27172.904761319045</c:v>
                </c:pt>
                <c:pt idx="218">
                  <c:v>27191.637735299915</c:v>
                </c:pt>
                <c:pt idx="219">
                  <c:v>27209.707349868753</c:v>
                </c:pt>
                <c:pt idx="220">
                  <c:v>27227.095519469294</c:v>
                </c:pt>
                <c:pt idx="221">
                  <c:v>27243.784702620986</c:v>
                </c:pt>
                <c:pt idx="222">
                  <c:v>27259.757932904144</c:v>
                </c:pt>
                <c:pt idx="223">
                  <c:v>27274.998849392337</c:v>
                </c:pt>
                <c:pt idx="224">
                  <c:v>27289.491726430952</c:v>
                </c:pt>
                <c:pt idx="225">
                  <c:v>27303.221502660774</c:v>
                </c:pt>
                <c:pt idx="226">
                  <c:v>27316.173809186064</c:v>
                </c:pt>
                <c:pt idx="227">
                  <c:v>27328.334996787751</c:v>
                </c:pt>
                <c:pt idx="228">
                  <c:v>27339.692162084033</c:v>
                </c:pt>
                <c:pt idx="229">
                  <c:v>27350.233172542867</c:v>
                </c:pt>
                <c:pt idx="230">
                  <c:v>27359.946690253677</c:v>
                </c:pt>
                <c:pt idx="231">
                  <c:v>27368.822194368928</c:v>
                </c:pt>
                <c:pt idx="232">
                  <c:v>27376.850002130115</c:v>
                </c:pt>
                <c:pt idx="233">
                  <c:v>27384.021288397056</c:v>
                </c:pt>
                <c:pt idx="234">
                  <c:v>27390.328103604421</c:v>
                </c:pt>
                <c:pt idx="235">
                  <c:v>27395.763390074695</c:v>
                </c:pt>
                <c:pt idx="236">
                  <c:v>27400.320996622697</c:v>
                </c:pt>
                <c:pt idx="237">
                  <c:v>27403.995691393116</c:v>
                </c:pt>
                <c:pt idx="238">
                  <c:v>27406.783172879008</c:v>
                </c:pt>
                <c:pt idx="239">
                  <c:v>27408.68007907637</c:v>
                </c:pt>
                <c:pt idx="240">
                  <c:v>27409.683994737221</c:v>
                </c:pt>
                <c:pt idx="241">
                  <c:v>27409.793456690986</c:v>
                </c:pt>
                <c:pt idx="242">
                  <c:v>27409.007957212001</c:v>
                </c:pt>
                <c:pt idx="243">
                  <c:v>27407.327945418714</c:v>
                </c:pt>
                <c:pt idx="244">
                  <c:v>27404.754826698208</c:v>
                </c:pt>
                <c:pt idx="245">
                  <c:v>27401.290960157799</c:v>
                </c:pt>
                <c:pt idx="246">
                  <c:v>27396.939654113441</c:v>
                </c:pt>
                <c:pt idx="247">
                  <c:v>27391.705159632722</c:v>
                </c:pt>
                <c:pt idx="248">
                  <c:v>27385.592662158117</c:v>
                </c:pt>
                <c:pt idx="249">
                  <c:v>27378.608271243789</c:v>
                </c:pt>
                <c:pt idx="250">
                  <c:v>27370.759008446887</c:v>
                </c:pt>
              </c:numCache>
            </c:numRef>
          </c:val>
          <c:smooth val="0"/>
        </c:ser>
        <c:dLbls>
          <c:showLegendKey val="0"/>
          <c:showVal val="0"/>
          <c:showCatName val="0"/>
          <c:showSerName val="0"/>
          <c:showPercent val="0"/>
          <c:showBubbleSize val="0"/>
        </c:dLbls>
        <c:smooth val="0"/>
        <c:axId val="255383968"/>
        <c:axId val="255383184"/>
      </c:lineChart>
      <c:catAx>
        <c:axId val="255383968"/>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9867470886012005"/>
              <c:y val="0.894550219550175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3184"/>
        <c:crosses val="autoZero"/>
        <c:auto val="1"/>
        <c:lblAlgn val="ctr"/>
        <c:lblOffset val="100"/>
        <c:tickLblSkip val="30"/>
        <c:tickMarkSkip val="30"/>
        <c:noMultiLvlLbl val="0"/>
      </c:catAx>
      <c:valAx>
        <c:axId val="2553831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39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68018346859"/>
          <c:y val="0.25"/>
          <c:w val="0.82353250929293664"/>
          <c:h val="0.5535714285714286"/>
        </c:manualLayout>
      </c:layout>
      <c:lineChart>
        <c:grouping val="standard"/>
        <c:varyColors val="0"/>
        <c:ser>
          <c:idx val="0"/>
          <c:order val="0"/>
          <c:tx>
            <c:v>Acceleration due to Gravity at current height</c:v>
          </c:tx>
          <c:spPr>
            <a:ln w="12700">
              <a:solidFill>
                <a:srgbClr val="000080"/>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Elliptical1!$Q$8:$JG$8</c:f>
              <c:numCache>
                <c:formatCode>0.00</c:formatCode>
                <c:ptCount val="251"/>
                <c:pt idx="0">
                  <c:v>7.7372779322223932</c:v>
                </c:pt>
                <c:pt idx="1">
                  <c:v>7.7370366459227604</c:v>
                </c:pt>
                <c:pt idx="2">
                  <c:v>7.7363129591326754</c:v>
                </c:pt>
                <c:pt idx="3">
                  <c:v>7.7351074922561738</c:v>
                </c:pt>
                <c:pt idx="4">
                  <c:v>7.733421417139013</c:v>
                </c:pt>
                <c:pt idx="5">
                  <c:v>7.731256454602482</c:v>
                </c:pt>
                <c:pt idx="6">
                  <c:v>7.7286148707367399</c:v>
                </c:pt>
                <c:pt idx="7">
                  <c:v>7.7254994719694263</c:v>
                </c:pt>
                <c:pt idx="8">
                  <c:v>7.7219135989307226</c:v>
                </c:pt>
                <c:pt idx="9">
                  <c:v>7.7178611191410997</c:v>
                </c:pt>
                <c:pt idx="10">
                  <c:v>7.7133464185529936</c:v>
                </c:pt>
                <c:pt idx="11">
                  <c:v>7.7083743919824261</c:v>
                </c:pt>
                <c:pt idx="12">
                  <c:v>7.7029504324710647</c:v>
                </c:pt>
                <c:pt idx="13">
                  <c:v>7.6970804196234495</c:v>
                </c:pt>
                <c:pt idx="14">
                  <c:v>7.6907707069680677</c:v>
                </c:pt>
                <c:pt idx="15">
                  <c:v>7.6840281083945525</c:v>
                </c:pt>
                <c:pt idx="16">
                  <c:v>7.6768598837224742</c:v>
                </c:pt>
                <c:pt idx="17">
                  <c:v>7.6692737234602175</c:v>
                </c:pt>
                <c:pt idx="18">
                  <c:v>7.6612777328148223</c:v>
                </c:pt>
                <c:pt idx="19">
                  <c:v>7.6528804150158543</c:v>
                </c:pt>
                <c:pt idx="20">
                  <c:v>7.6440906540181368</c:v>
                </c:pt>
                <c:pt idx="21">
                  <c:v>7.634917696649449</c:v>
                </c:pt>
                <c:pt idx="22">
                  <c:v>7.6253711342703037</c:v>
                </c:pt>
                <c:pt idx="23">
                  <c:v>7.6154608840134408</c:v>
                </c:pt>
                <c:pt idx="24">
                  <c:v>7.6051971696708689</c:v>
                </c:pt>
                <c:pt idx="25">
                  <c:v>7.59459050229606</c:v>
                </c:pt>
                <c:pt idx="26">
                  <c:v>7.5836516605883579</c:v>
                </c:pt>
                <c:pt idx="27">
                  <c:v>7.5723916711257591</c:v>
                </c:pt>
                <c:pt idx="28">
                  <c:v>7.5608217885109958</c:v>
                </c:pt>
                <c:pt idx="29">
                  <c:v>7.5489534754942378</c:v>
                </c:pt>
                <c:pt idx="30">
                  <c:v>7.5367983831340375</c:v>
                </c:pt>
                <c:pt idx="31">
                  <c:v>7.5243683310558938</c:v>
                </c:pt>
                <c:pt idx="32">
                  <c:v>7.5116752878655859</c:v>
                </c:pt>
                <c:pt idx="33">
                  <c:v>7.4987313517718448</c:v>
                </c:pt>
                <c:pt idx="34">
                  <c:v>7.4855487314701596</c:v>
                </c:pt>
                <c:pt idx="35">
                  <c:v>7.4721397273366943</c:v>
                </c:pt>
                <c:pt idx="36">
                  <c:v>7.4585167129781285</c:v>
                </c:pt>
                <c:pt idx="37">
                  <c:v>7.4446921171802352</c:v>
                </c:pt>
                <c:pt idx="38">
                  <c:v>7.4306784062946294</c:v>
                </c:pt>
                <c:pt idx="39">
                  <c:v>7.4164880670999223</c:v>
                </c:pt>
                <c:pt idx="40">
                  <c:v>7.4021335901701306</c:v>
                </c:pt>
                <c:pt idx="41">
                  <c:v>7.3876274537798379</c:v>
                </c:pt>
                <c:pt idx="42">
                  <c:v>7.3729821083722928</c:v>
                </c:pt>
                <c:pt idx="43">
                  <c:v>7.3582099616132659</c:v>
                </c:pt>
                <c:pt idx="44">
                  <c:v>7.3433233640502742</c:v>
                </c:pt>
                <c:pt idx="45">
                  <c:v>7.3283345953934891</c:v>
                </c:pt>
                <c:pt idx="46">
                  <c:v>7.3132558514316148</c:v>
                </c:pt>
                <c:pt idx="47">
                  <c:v>7.2980992315929134</c:v>
                </c:pt>
                <c:pt idx="48">
                  <c:v>7.2828767271586594</c:v>
                </c:pt>
                <c:pt idx="49">
                  <c:v>7.267600210133514</c:v>
                </c:pt>
                <c:pt idx="50">
                  <c:v>7.2522814227745691</c:v>
                </c:pt>
                <c:pt idx="51">
                  <c:v>7.2369319677783608</c:v>
                </c:pt>
                <c:pt idx="52">
                  <c:v>7.2215632991226499</c:v>
                </c:pt>
                <c:pt idx="53">
                  <c:v>7.2061867135575932</c:v>
                </c:pt>
                <c:pt idx="54">
                  <c:v>7.1908133427387968</c:v>
                </c:pt>
                <c:pt idx="55">
                  <c:v>7.1754541459927665</c:v>
                </c:pt>
                <c:pt idx="56">
                  <c:v>7.1601199037035448</c:v>
                </c:pt>
                <c:pt idx="57">
                  <c:v>7.1448212113076082</c:v>
                </c:pt>
                <c:pt idx="58">
                  <c:v>7.129568473882693</c:v>
                </c:pt>
                <c:pt idx="59">
                  <c:v>7.1143719013148097</c:v>
                </c:pt>
                <c:pt idx="60">
                  <c:v>7.099241504026562</c:v>
                </c:pt>
                <c:pt idx="61">
                  <c:v>7.0841870892488732</c:v>
                </c:pt>
                <c:pt idx="62">
                  <c:v>7.0692182578172371</c:v>
                </c:pt>
                <c:pt idx="63">
                  <c:v>7.0543444014729548</c:v>
                </c:pt>
                <c:pt idx="64">
                  <c:v>7.039574700649089</c:v>
                </c:pt>
                <c:pt idx="65">
                  <c:v>7.0249181227204245</c:v>
                </c:pt>
                <c:pt idx="66">
                  <c:v>7.0103834206963009</c:v>
                </c:pt>
                <c:pt idx="67">
                  <c:v>6.9959791323348837</c:v>
                </c:pt>
                <c:pt idx="68">
                  <c:v>6.981713579657308</c:v>
                </c:pt>
                <c:pt idx="69">
                  <c:v>6.9675948688400249</c:v>
                </c:pt>
                <c:pt idx="70">
                  <c:v>6.9536308904636543</c:v>
                </c:pt>
                <c:pt idx="71">
                  <c:v>6.9398293200968055</c:v>
                </c:pt>
                <c:pt idx="72">
                  <c:v>6.9261976191934673</c:v>
                </c:pt>
                <c:pt idx="73">
                  <c:v>6.9127430362827553</c:v>
                </c:pt>
                <c:pt idx="74">
                  <c:v>6.8994726084302318</c:v>
                </c:pt>
                <c:pt idx="75">
                  <c:v>6.8863931629502195</c:v>
                </c:pt>
                <c:pt idx="76">
                  <c:v>6.8735113193490474</c:v>
                </c:pt>
                <c:pt idx="77">
                  <c:v>6.8608334914795925</c:v>
                </c:pt>
                <c:pt idx="78">
                  <c:v>6.8483658898879467</c:v>
                </c:pt>
                <c:pt idx="79">
                  <c:v>6.8361145243335582</c:v>
                </c:pt>
                <c:pt idx="80">
                  <c:v>6.8240852064648321</c:v>
                </c:pt>
                <c:pt idx="81">
                  <c:v>6.8122835526325947</c:v>
                </c:pt>
                <c:pt idx="82">
                  <c:v>6.8007149868246017</c:v>
                </c:pt>
                <c:pt idx="83">
                  <c:v>6.7893847437046926</c:v>
                </c:pt>
                <c:pt idx="84">
                  <c:v>6.7782978717409748</c:v>
                </c:pt>
                <c:pt idx="85">
                  <c:v>6.7674592364079036</c:v>
                </c:pt>
                <c:pt idx="86">
                  <c:v>6.7568735234478732</c:v>
                </c:pt>
                <c:pt idx="87">
                  <c:v>6.7465452421784278</c:v>
                </c:pt>
                <c:pt idx="88">
                  <c:v>6.7364787288319583</c:v>
                </c:pt>
                <c:pt idx="89">
                  <c:v>6.7266781499152559</c:v>
                </c:pt>
                <c:pt idx="90">
                  <c:v>6.7171475055769578</c:v>
                </c:pt>
                <c:pt idx="91">
                  <c:v>6.7078906329715089</c:v>
                </c:pt>
                <c:pt idx="92">
                  <c:v>6.6989112096088306</c:v>
                </c:pt>
                <c:pt idx="93">
                  <c:v>6.6902127566795002</c:v>
                </c:pt>
                <c:pt idx="94">
                  <c:v>6.6817986423457398</c:v>
                </c:pt>
                <c:pt idx="95">
                  <c:v>6.6736720849891267</c:v>
                </c:pt>
                <c:pt idx="96">
                  <c:v>6.6658361564063995</c:v>
                </c:pt>
                <c:pt idx="97">
                  <c:v>6.6582937849453012</c:v>
                </c:pt>
                <c:pt idx="98">
                  <c:v>6.6510477585728349</c:v>
                </c:pt>
                <c:pt idx="99">
                  <c:v>6.6441007278688069</c:v>
                </c:pt>
                <c:pt idx="100">
                  <c:v>6.6374552089380208</c:v>
                </c:pt>
                <c:pt idx="101">
                  <c:v>6.6311135862348296</c:v>
                </c:pt>
                <c:pt idx="102">
                  <c:v>6.6250781152942713</c:v>
                </c:pt>
                <c:pt idx="103">
                  <c:v>6.6193509253643512</c:v>
                </c:pt>
                <c:pt idx="104">
                  <c:v>6.6139340219344156</c:v>
                </c:pt>
                <c:pt idx="105">
                  <c:v>6.6088292891549667</c:v>
                </c:pt>
                <c:pt idx="106">
                  <c:v>6.6040384921445572</c:v>
                </c:pt>
                <c:pt idx="107">
                  <c:v>6.5995632791797725</c:v>
                </c:pt>
                <c:pt idx="108">
                  <c:v>6.5954051837646235</c:v>
                </c:pt>
                <c:pt idx="109">
                  <c:v>6.5915656265759077</c:v>
                </c:pt>
                <c:pt idx="110">
                  <c:v>6.5880459172814767</c:v>
                </c:pt>
                <c:pt idx="111">
                  <c:v>6.5848472562285494</c:v>
                </c:pt>
                <c:pt idx="112">
                  <c:v>6.5819707359994357</c:v>
                </c:pt>
                <c:pt idx="113">
                  <c:v>6.5794173428324063</c:v>
                </c:pt>
                <c:pt idx="114">
                  <c:v>6.5771879579055019</c:v>
                </c:pt>
                <c:pt idx="115">
                  <c:v>6.5752833584814541</c:v>
                </c:pt>
                <c:pt idx="116">
                  <c:v>6.5737042189119865</c:v>
                </c:pt>
                <c:pt idx="117">
                  <c:v>6.5724511115000395</c:v>
                </c:pt>
                <c:pt idx="118">
                  <c:v>6.5715245072186113</c:v>
                </c:pt>
                <c:pt idx="119">
                  <c:v>6.5709247762851186</c:v>
                </c:pt>
                <c:pt idx="120">
                  <c:v>6.5706521885903708</c:v>
                </c:pt>
                <c:pt idx="121">
                  <c:v>6.5707069139813985</c:v>
                </c:pt>
                <c:pt idx="122">
                  <c:v>6.5710890223975715</c:v>
                </c:pt>
                <c:pt idx="123">
                  <c:v>6.5717984838596406</c:v>
                </c:pt>
                <c:pt idx="124">
                  <c:v>6.5728351683114337</c:v>
                </c:pt>
                <c:pt idx="125">
                  <c:v>6.5741988453141982</c:v>
                </c:pt>
                <c:pt idx="126">
                  <c:v>6.5758891835936808</c:v>
                </c:pt>
                <c:pt idx="127">
                  <c:v>6.5779057504402569</c:v>
                </c:pt>
                <c:pt idx="128">
                  <c:v>6.5802480109625696</c:v>
                </c:pt>
                <c:pt idx="129">
                  <c:v>6.5829153271953329</c:v>
                </c:pt>
                <c:pt idx="130">
                  <c:v>6.5859069570621394</c:v>
                </c:pt>
                <c:pt idx="131">
                  <c:v>6.5892220531943009</c:v>
                </c:pt>
                <c:pt idx="132">
                  <c:v>6.5928596616069655</c:v>
                </c:pt>
                <c:pt idx="133">
                  <c:v>6.5968187202339204</c:v>
                </c:pt>
                <c:pt idx="134">
                  <c:v>6.6010980573227762</c:v>
                </c:pt>
                <c:pt idx="135">
                  <c:v>6.6056963896923966</c:v>
                </c:pt>
                <c:pt idx="136">
                  <c:v>6.6106123208547078</c:v>
                </c:pt>
                <c:pt idx="137">
                  <c:v>6.6158443390032646</c:v>
                </c:pt>
                <c:pt idx="138">
                  <c:v>6.6213908148712202</c:v>
                </c:pt>
                <c:pt idx="139">
                  <c:v>6.6272499994616307</c:v>
                </c:pt>
                <c:pt idx="140">
                  <c:v>6.6334200216533263</c:v>
                </c:pt>
                <c:pt idx="141">
                  <c:v>6.6398988856858603</c:v>
                </c:pt>
                <c:pt idx="142">
                  <c:v>6.6466844685274156</c:v>
                </c:pt>
                <c:pt idx="143">
                  <c:v>6.6537745171299099</c:v>
                </c:pt>
                <c:pt idx="144">
                  <c:v>6.6611666455758138</c:v>
                </c:pt>
                <c:pt idx="145">
                  <c:v>6.6688583321217161</c:v>
                </c:pt>
                <c:pt idx="146">
                  <c:v>6.6768469161439468</c:v>
                </c:pt>
                <c:pt idx="147">
                  <c:v>6.685129594992083</c:v>
                </c:pt>
                <c:pt idx="148">
                  <c:v>6.6937034207565738</c:v>
                </c:pt>
                <c:pt idx="149">
                  <c:v>6.7025652969571574</c:v>
                </c:pt>
                <c:pt idx="150">
                  <c:v>6.7117119751592895</c:v>
                </c:pt>
                <c:pt idx="151">
                  <c:v>6.7211400515262714</c:v>
                </c:pt>
                <c:pt idx="152">
                  <c:v>6.7308459633152777</c:v>
                </c:pt>
                <c:pt idx="153">
                  <c:v>6.7408259853260768</c:v>
                </c:pt>
                <c:pt idx="154">
                  <c:v>6.7510762263117812</c:v>
                </c:pt>
                <c:pt idx="155">
                  <c:v>6.7615926253615291</c:v>
                </c:pt>
                <c:pt idx="156">
                  <c:v>6.7723709482656425</c:v>
                </c:pt>
                <c:pt idx="157">
                  <c:v>6.783406783874411</c:v>
                </c:pt>
                <c:pt idx="158">
                  <c:v>6.7946955404622846</c:v>
                </c:pt>
                <c:pt idx="159">
                  <c:v>6.8062324421099119</c:v>
                </c:pt>
                <c:pt idx="160">
                  <c:v>6.8180125251171386</c:v>
                </c:pt>
                <c:pt idx="161">
                  <c:v>6.8300306344607407</c:v>
                </c:pt>
                <c:pt idx="162">
                  <c:v>6.8422814203113536</c:v>
                </c:pt>
                <c:pt idx="163">
                  <c:v>6.8547593346247631</c:v>
                </c:pt>
                <c:pt idx="164">
                  <c:v>6.8674586278233898</c:v>
                </c:pt>
                <c:pt idx="165">
                  <c:v>6.8803733455845073</c:v>
                </c:pt>
                <c:pt idx="166">
                  <c:v>6.893497325752441</c:v>
                </c:pt>
                <c:pt idx="167">
                  <c:v>6.9068241953926188</c:v>
                </c:pt>
                <c:pt idx="168">
                  <c:v>6.9203473680060617</c:v>
                </c:pt>
                <c:pt idx="169">
                  <c:v>6.9340600409235593</c:v>
                </c:pt>
                <c:pt idx="170">
                  <c:v>6.9479551928993288</c:v>
                </c:pt>
                <c:pt idx="171">
                  <c:v>6.9620255819246717</c:v>
                </c:pt>
                <c:pt idx="172">
                  <c:v>6.9762637432825985</c:v>
                </c:pt>
                <c:pt idx="173">
                  <c:v>6.9906619878650176</c:v>
                </c:pt>
                <c:pt idx="174">
                  <c:v>7.0052124007744752</c:v>
                </c:pt>
                <c:pt idx="175">
                  <c:v>7.0199068402329834</c:v>
                </c:pt>
                <c:pt idx="176">
                  <c:v>7.0347369368207158</c:v>
                </c:pt>
                <c:pt idx="177">
                  <c:v>7.0496940930677718</c:v>
                </c:pt>
                <c:pt idx="178">
                  <c:v>7.0647694834223769</c:v>
                </c:pt>
                <c:pt idx="179">
                  <c:v>7.0799540546190931</c:v>
                </c:pt>
                <c:pt idx="180">
                  <c:v>7.0952385264706201</c:v>
                </c:pt>
                <c:pt idx="181">
                  <c:v>7.1106133931068056</c:v>
                </c:pt>
                <c:pt idx="182">
                  <c:v>7.1260689246843052</c:v>
                </c:pt>
                <c:pt idx="183">
                  <c:v>7.1415951695900874</c:v>
                </c:pt>
                <c:pt idx="184">
                  <c:v>7.1571819571616757</c:v>
                </c:pt>
                <c:pt idx="185">
                  <c:v>7.1728189009464218</c:v>
                </c:pt>
                <c:pt idx="186">
                  <c:v>7.1884954025215775</c:v>
                </c:pt>
                <c:pt idx="187">
                  <c:v>7.2042006558961171</c:v>
                </c:pt>
                <c:pt idx="188">
                  <c:v>7.2199236525143524</c:v>
                </c:pt>
                <c:pt idx="189">
                  <c:v>7.2356531868802971</c:v>
                </c:pt>
                <c:pt idx="190">
                  <c:v>7.2513778628205543</c:v>
                </c:pt>
                <c:pt idx="191">
                  <c:v>7.2670861004020448</c:v>
                </c:pt>
                <c:pt idx="192">
                  <c:v>7.2827661435193765</c:v>
                </c:pt>
                <c:pt idx="193">
                  <c:v>7.298406068164879</c:v>
                </c:pt>
                <c:pt idx="194">
                  <c:v>7.3139937913924689</c:v>
                </c:pt>
                <c:pt idx="195">
                  <c:v>7.3295170809843704</c:v>
                </c:pt>
                <c:pt idx="196">
                  <c:v>7.3449635658274941</c:v>
                </c:pt>
                <c:pt idx="197">
                  <c:v>7.3603207470038541</c:v>
                </c:pt>
                <c:pt idx="198">
                  <c:v>7.375576009596732</c:v>
                </c:pt>
                <c:pt idx="199">
                  <c:v>7.3907166352116782</c:v>
                </c:pt>
                <c:pt idx="200">
                  <c:v>7.405729815208324</c:v>
                </c:pt>
                <c:pt idx="201">
                  <c:v>7.4206026646361094</c:v>
                </c:pt>
                <c:pt idx="202">
                  <c:v>7.4353222368636587</c:v>
                </c:pt>
                <c:pt idx="203">
                  <c:v>7.4498755388883247</c:v>
                </c:pt>
                <c:pt idx="204">
                  <c:v>7.4642495473088655</c:v>
                </c:pt>
                <c:pt idx="205">
                  <c:v>7.4784312249407874</c:v>
                </c:pt>
                <c:pt idx="206">
                  <c:v>7.4924075380501272</c:v>
                </c:pt>
                <c:pt idx="207">
                  <c:v>7.5061654741779114</c:v>
                </c:pt>
                <c:pt idx="208">
                  <c:v>7.519692060523667</c:v>
                </c:pt>
                <c:pt idx="209">
                  <c:v>7.5329743828526832</c:v>
                </c:pt>
                <c:pt idx="210">
                  <c:v>7.5459996048879985</c:v>
                </c:pt>
                <c:pt idx="211">
                  <c:v>7.558754988144349</c:v>
                </c:pt>
                <c:pt idx="212">
                  <c:v>7.5712279121576698</c:v>
                </c:pt>
                <c:pt idx="213">
                  <c:v>7.5834058950602214</c:v>
                </c:pt>
                <c:pt idx="214">
                  <c:v>7.5952766144479398</c:v>
                </c:pt>
                <c:pt idx="215">
                  <c:v>7.6068279284833293</c:v>
                </c:pt>
                <c:pt idx="216">
                  <c:v>7.6180478971741108</c:v>
                </c:pt>
                <c:pt idx="217">
                  <c:v>7.6289248037649031</c:v>
                </c:pt>
                <c:pt idx="218">
                  <c:v>7.639447176176561</c:v>
                </c:pt>
                <c:pt idx="219">
                  <c:v>7.6496038084253808</c:v>
                </c:pt>
                <c:pt idx="220">
                  <c:v>7.6593837819522381</c:v>
                </c:pt>
                <c:pt idx="221">
                  <c:v>7.6687764867899961</c:v>
                </c:pt>
                <c:pt idx="222">
                  <c:v>7.6777716424959532</c:v>
                </c:pt>
                <c:pt idx="223">
                  <c:v>7.6863593187751365</c:v>
                </c:pt>
                <c:pt idx="224">
                  <c:v>7.694529955719462</c:v>
                </c:pt>
                <c:pt idx="225">
                  <c:v>7.7022743835875307</c:v>
                </c:pt>
                <c:pt idx="226">
                  <c:v>7.7095838420499545</c:v>
                </c:pt>
                <c:pt idx="227">
                  <c:v>7.7164499988256843</c:v>
                </c:pt>
                <c:pt idx="228">
                  <c:v>7.722864967635811</c:v>
                </c:pt>
                <c:pt idx="229">
                  <c:v>7.7288213254027749</c:v>
                </c:pt>
                <c:pt idx="230">
                  <c:v>7.7343121286248566</c:v>
                </c:pt>
                <c:pt idx="231">
                  <c:v>7.7393309288581387</c:v>
                </c:pt>
                <c:pt idx="232">
                  <c:v>7.743871787241007</c:v>
                </c:pt>
                <c:pt idx="233">
                  <c:v>7.7479292879993995</c:v>
                </c:pt>
                <c:pt idx="234">
                  <c:v>7.7514985508747705</c:v>
                </c:pt>
                <c:pt idx="235">
                  <c:v>7.754575242420688</c:v>
                </c:pt>
                <c:pt idx="236">
                  <c:v>7.7571555861184969</c:v>
                </c:pt>
                <c:pt idx="237">
                  <c:v>7.7592363712672245</c:v>
                </c:pt>
                <c:pt idx="238">
                  <c:v>7.7608149606079406</c:v>
                </c:pt>
                <c:pt idx="239">
                  <c:v>7.7618892966482953</c:v>
                </c:pt>
                <c:pt idx="240">
                  <c:v>7.7624579066584607</c:v>
                </c:pt>
                <c:pt idx="241">
                  <c:v>7.7625199063156121</c:v>
                </c:pt>
                <c:pt idx="242">
                  <c:v>7.76207500198006</c:v>
                </c:pt>
                <c:pt idx="243">
                  <c:v>7.7611234915923326</c:v>
                </c:pt>
                <c:pt idx="244">
                  <c:v>7.7596662641866274</c:v>
                </c:pt>
                <c:pt idx="245">
                  <c:v>7.7577047980224085</c:v>
                </c:pt>
                <c:pt idx="246">
                  <c:v>7.7552411573420761</c:v>
                </c:pt>
                <c:pt idx="247">
                  <c:v>7.7522779877689025</c:v>
                </c:pt>
                <c:pt idx="248">
                  <c:v>7.7488185103654379</c:v>
                </c:pt>
                <c:pt idx="249">
                  <c:v>7.7448665143785806</c:v>
                </c:pt>
                <c:pt idx="250">
                  <c:v>7.7404263487032381</c:v>
                </c:pt>
              </c:numCache>
            </c:numRef>
          </c:val>
          <c:smooth val="0"/>
        </c:ser>
        <c:ser>
          <c:idx val="1"/>
          <c:order val="1"/>
          <c:tx>
            <c:v>Circular orbit centripetal acceleration needed</c:v>
          </c:tx>
          <c:spPr>
            <a:ln w="12700">
              <a:solidFill>
                <a:srgbClr val="FF00FF"/>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Elliptical1!$Q$9:$JG$9</c:f>
              <c:numCache>
                <c:formatCode>0.00</c:formatCode>
                <c:ptCount val="251"/>
                <c:pt idx="0">
                  <c:v>8.0498639606841778</c:v>
                </c:pt>
                <c:pt idx="1">
                  <c:v>8.0494874122206657</c:v>
                </c:pt>
                <c:pt idx="2">
                  <c:v>8.0483580706354747</c:v>
                </c:pt>
                <c:pt idx="3">
                  <c:v>8.0464770096252174</c:v>
                </c:pt>
                <c:pt idx="4">
                  <c:v>8.0438462332593925</c:v>
                </c:pt>
                <c:pt idx="5">
                  <c:v>8.0404686712566331</c:v>
                </c:pt>
                <c:pt idx="6">
                  <c:v>8.0363481719418104</c:v>
                </c:pt>
                <c:pt idx="7">
                  <c:v>8.0314894929165845</c:v>
                </c:pt>
                <c:pt idx="8">
                  <c:v>8.0258982894868751</c:v>
                </c:pt>
                <c:pt idx="9">
                  <c:v>8.0195811009010409</c:v>
                </c:pt>
                <c:pt idx="10">
                  <c:v>8.0125453344626685</c:v>
                </c:pt>
                <c:pt idx="11">
                  <c:v>8.0047992475913183</c:v>
                </c:pt>
                <c:pt idx="12">
                  <c:v>7.996351927913703</c:v>
                </c:pt>
                <c:pt idx="13">
                  <c:v>7.9872132714760271</c:v>
                </c:pt>
                <c:pt idx="14">
                  <c:v>7.9773939591761094</c:v>
                </c:pt>
                <c:pt idx="15">
                  <c:v>7.9669054315208756</c:v>
                </c:pt>
                <c:pt idx="16">
                  <c:v>7.9557598618210763</c:v>
                </c:pt>
                <c:pt idx="17">
                  <c:v>7.9439701279407009</c:v>
                </c:pt>
                <c:pt idx="18">
                  <c:v>7.9315497827231853</c:v>
                </c:pt>
                <c:pt idx="19">
                  <c:v>7.9185130232204077</c:v>
                </c:pt>
                <c:pt idx="20">
                  <c:v>7.9048746588535801</c:v>
                </c:pt>
                <c:pt idx="21">
                  <c:v>7.8906500786372877</c:v>
                </c:pt>
                <c:pt idx="22">
                  <c:v>7.8758552175993692</c:v>
                </c:pt>
                <c:pt idx="23">
                  <c:v>7.8605065225298709</c:v>
                </c:pt>
                <c:pt idx="24">
                  <c:v>7.8446209171921257</c:v>
                </c:pt>
                <c:pt idx="25">
                  <c:v>7.8282157671279275</c:v>
                </c:pt>
                <c:pt idx="26">
                  <c:v>7.8113088441871499</c:v>
                </c:pt>
                <c:pt idx="27">
                  <c:v>7.7939182909095859</c:v>
                </c:pt>
                <c:pt idx="28">
                  <c:v>7.7760625848838165</c:v>
                </c:pt>
                <c:pt idx="29">
                  <c:v>7.7577605032040688</c:v>
                </c:pt>
                <c:pt idx="30">
                  <c:v>7.7390310871418704</c:v>
                </c:pt>
                <c:pt idx="31">
                  <c:v>7.7198936071443764</c:v>
                </c:pt>
                <c:pt idx="32">
                  <c:v>7.7003675282661579</c:v>
                </c:pt>
                <c:pt idx="33">
                  <c:v>7.6804724761354066</c:v>
                </c:pt>
                <c:pt idx="34">
                  <c:v>7.6602282035496723</c:v>
                </c:pt>
                <c:pt idx="35">
                  <c:v>7.6396545577898625</c:v>
                </c:pt>
                <c:pt idx="36">
                  <c:v>7.6187714487347309</c:v>
                </c:pt>
                <c:pt idx="37">
                  <c:v>7.5975988178514688</c:v>
                </c:pt>
                <c:pt idx="38">
                  <c:v>7.5761566081310532</c:v>
                </c:pt>
                <c:pt idx="39">
                  <c:v>7.5544647350302849</c:v>
                </c:pt>
                <c:pt idx="40">
                  <c:v>7.5325430584754178</c:v>
                </c:pt>
                <c:pt idx="41">
                  <c:v>7.5104113559754815</c:v>
                </c:pt>
                <c:pt idx="42">
                  <c:v>7.4880892968866135</c:v>
                </c:pt>
                <c:pt idx="43">
                  <c:v>7.465596417861903</c:v>
                </c:pt>
                <c:pt idx="44">
                  <c:v>7.4429520995149492</c:v>
                </c:pt>
                <c:pt idx="45">
                  <c:v>7.4201755443187425</c:v>
                </c:pt>
                <c:pt idx="46">
                  <c:v>7.3972857557555161</c:v>
                </c:pt>
                <c:pt idx="47">
                  <c:v>7.3743015187272665</c:v>
                </c:pt>
                <c:pt idx="48">
                  <c:v>7.3512413812310333</c:v>
                </c:pt>
                <c:pt idx="49">
                  <c:v>7.3281236372977183</c:v>
                </c:pt>
                <c:pt idx="50">
                  <c:v>7.3049663111881351</c:v>
                </c:pt>
                <c:pt idx="51">
                  <c:v>7.2817871428353769</c:v>
                </c:pt>
                <c:pt idx="52">
                  <c:v>7.2586035745181023</c:v>
                </c:pt>
                <c:pt idx="53">
                  <c:v>7.2354327387453328</c:v>
                </c:pt>
                <c:pt idx="54">
                  <c:v>7.212291447329652</c:v>
                </c:pt>
                <c:pt idx="55">
                  <c:v>7.1891961816222745</c:v>
                </c:pt>
                <c:pt idx="56">
                  <c:v>7.1661630838804102</c:v>
                </c:pt>
                <c:pt idx="57">
                  <c:v>7.1432079497346512</c:v>
                </c:pt>
                <c:pt idx="58">
                  <c:v>7.1203462217217224</c:v>
                </c:pt>
                <c:pt idx="59">
                  <c:v>7.0975929838457574</c:v>
                </c:pt>
                <c:pt idx="60">
                  <c:v>7.0749629571296033</c:v>
                </c:pt>
                <c:pt idx="61">
                  <c:v>7.0524704961160944</c:v>
                </c:pt>
                <c:pt idx="62">
                  <c:v>7.0301295862780355</c:v>
                </c:pt>
                <c:pt idx="63">
                  <c:v>7.0079538422947252</c:v>
                </c:pt>
                <c:pt idx="64">
                  <c:v>6.9859565071520908</c:v>
                </c:pt>
                <c:pt idx="65">
                  <c:v>6.9641504520231585</c:v>
                </c:pt>
                <c:pt idx="66">
                  <c:v>6.9425481768852357</c:v>
                </c:pt>
                <c:pt idx="67">
                  <c:v>6.9211618118302427</c:v>
                </c:pt>
                <c:pt idx="68">
                  <c:v>6.9000031190247295</c:v>
                </c:pt>
                <c:pt idx="69">
                  <c:v>6.8790834952765394</c:v>
                </c:pt>
                <c:pt idx="70">
                  <c:v>6.8584139751654645</c:v>
                </c:pt>
                <c:pt idx="71">
                  <c:v>6.8380052346959594</c:v>
                </c:pt>
                <c:pt idx="72">
                  <c:v>6.8178675954307515</c:v>
                </c:pt>
                <c:pt idx="73">
                  <c:v>6.7980110290649778</c:v>
                </c:pt>
                <c:pt idx="74">
                  <c:v>6.778445162401626</c:v>
                </c:pt>
                <c:pt idx="75">
                  <c:v>6.7591792826899102</c:v>
                </c:pt>
                <c:pt idx="76">
                  <c:v>6.7402223432895454</c:v>
                </c:pt>
                <c:pt idx="77">
                  <c:v>6.7215829696249951</c:v>
                </c:pt>
                <c:pt idx="78">
                  <c:v>6.7032694653950227</c:v>
                </c:pt>
                <c:pt idx="79">
                  <c:v>6.6852898190041765</c:v>
                </c:pt>
                <c:pt idx="80">
                  <c:v>6.6676517101842014</c:v>
                </c:pt>
                <c:pt idx="81">
                  <c:v>6.6503625167746048</c:v>
                </c:pt>
                <c:pt idx="82">
                  <c:v>6.6334293216331011</c:v>
                </c:pt>
                <c:pt idx="83">
                  <c:v>6.6168589196478633</c:v>
                </c:pt>
                <c:pt idx="84">
                  <c:v>6.6006578248249879</c:v>
                </c:pt>
                <c:pt idx="85">
                  <c:v>6.5848322774258161</c:v>
                </c:pt>
                <c:pt idx="86">
                  <c:v>6.569388251130162</c:v>
                </c:pt>
                <c:pt idx="87">
                  <c:v>6.5543314602027207</c:v>
                </c:pt>
                <c:pt idx="88">
                  <c:v>6.5396673666412646</c:v>
                </c:pt>
                <c:pt idx="89">
                  <c:v>6.5254011872864774</c:v>
                </c:pt>
                <c:pt idx="90">
                  <c:v>6.5115379008744139</c:v>
                </c:pt>
                <c:pt idx="91">
                  <c:v>6.4980822550138342</c:v>
                </c:pt>
                <c:pt idx="92">
                  <c:v>6.4850387730717571</c:v>
                </c:pt>
                <c:pt idx="93">
                  <c:v>6.4724117609516707</c:v>
                </c:pt>
                <c:pt idx="94">
                  <c:v>6.4602053137498539</c:v>
                </c:pt>
                <c:pt idx="95">
                  <c:v>6.4484233222763798</c:v>
                </c:pt>
                <c:pt idx="96">
                  <c:v>6.4370694794281578</c:v>
                </c:pt>
                <c:pt idx="97">
                  <c:v>6.4261472864024789</c:v>
                </c:pt>
                <c:pt idx="98">
                  <c:v>6.4156600587402437</c:v>
                </c:pt>
                <c:pt idx="99">
                  <c:v>6.4056109321889334</c:v>
                </c:pt>
                <c:pt idx="100">
                  <c:v>6.3960028683762395</c:v>
                </c:pt>
                <c:pt idx="101">
                  <c:v>6.386838660285834</c:v>
                </c:pt>
                <c:pt idx="102">
                  <c:v>6.3781209375276324</c:v>
                </c:pt>
                <c:pt idx="103">
                  <c:v>6.3698521713954186</c:v>
                </c:pt>
                <c:pt idx="104">
                  <c:v>6.3620346797053822</c:v>
                </c:pt>
                <c:pt idx="105">
                  <c:v>6.3546706314096806</c:v>
                </c:pt>
                <c:pt idx="106">
                  <c:v>6.3477620509795862</c:v>
                </c:pt>
                <c:pt idx="107">
                  <c:v>6.3413108225534298</c:v>
                </c:pt>
                <c:pt idx="108">
                  <c:v>6.3353186938448207</c:v>
                </c:pt>
                <c:pt idx="109">
                  <c:v>6.329787279807209</c:v>
                </c:pt>
                <c:pt idx="110">
                  <c:v>6.3247180660511217</c:v>
                </c:pt>
                <c:pt idx="111">
                  <c:v>6.3201124120108938</c:v>
                </c:pt>
                <c:pt idx="112">
                  <c:v>6.3159715538578602</c:v>
                </c:pt>
                <c:pt idx="113">
                  <c:v>6.3122966071575277</c:v>
                </c:pt>
                <c:pt idx="114">
                  <c:v>6.3090885692682876</c:v>
                </c:pt>
                <c:pt idx="115">
                  <c:v>6.3063483214796827</c:v>
                </c:pt>
                <c:pt idx="116">
                  <c:v>6.3040766308883125</c:v>
                </c:pt>
                <c:pt idx="117">
                  <c:v>6.302274152009872</c:v>
                </c:pt>
                <c:pt idx="118">
                  <c:v>6.3009414281258378</c:v>
                </c:pt>
                <c:pt idx="119">
                  <c:v>6.3000788923636479</c:v>
                </c:pt>
                <c:pt idx="120">
                  <c:v>6.2996868685093164</c:v>
                </c:pt>
                <c:pt idx="121">
                  <c:v>6.2997655715516867</c:v>
                </c:pt>
                <c:pt idx="122">
                  <c:v>6.3003151079575623</c:v>
                </c:pt>
                <c:pt idx="123">
                  <c:v>6.3013354756772619</c:v>
                </c:pt>
                <c:pt idx="124">
                  <c:v>6.3028265638801972</c:v>
                </c:pt>
                <c:pt idx="125">
                  <c:v>6.3047881524202554</c:v>
                </c:pt>
                <c:pt idx="126">
                  <c:v>6.3072199110309759</c:v>
                </c:pt>
                <c:pt idx="127">
                  <c:v>6.3101213982505966</c:v>
                </c:pt>
                <c:pt idx="128">
                  <c:v>6.3134920600772659</c:v>
                </c:pt>
                <c:pt idx="129">
                  <c:v>6.3173312283548864</c:v>
                </c:pt>
                <c:pt idx="130">
                  <c:v>6.3216381188902284</c:v>
                </c:pt>
                <c:pt idx="131">
                  <c:v>6.3264118293021632</c:v>
                </c:pt>
                <c:pt idx="132">
                  <c:v>6.3316513366040708</c:v>
                </c:pt>
                <c:pt idx="133">
                  <c:v>6.3373554945207466</c:v>
                </c:pt>
                <c:pt idx="134">
                  <c:v>6.3435230305412817</c:v>
                </c:pt>
                <c:pt idx="135">
                  <c:v>6.350152542709858</c:v>
                </c:pt>
                <c:pt idx="136">
                  <c:v>6.35724249615643</c:v>
                </c:pt>
                <c:pt idx="137">
                  <c:v>6.3647912193698541</c:v>
                </c:pt>
                <c:pt idx="138">
                  <c:v>6.3727969002161808</c:v>
                </c:pt>
                <c:pt idx="139">
                  <c:v>6.3812575817053023</c:v>
                </c:pt>
                <c:pt idx="140">
                  <c:v>6.3901711575095748</c:v>
                </c:pt>
                <c:pt idx="141">
                  <c:v>6.3995353672383937</c:v>
                </c:pt>
                <c:pt idx="142">
                  <c:v>6.4093477914732491</c:v>
                </c:pt>
                <c:pt idx="143">
                  <c:v>6.4196058465683565</c:v>
                </c:pt>
                <c:pt idx="144">
                  <c:v>6.4303067792223851</c:v>
                </c:pt>
                <c:pt idx="145">
                  <c:v>6.4414476608275564</c:v>
                </c:pt>
                <c:pt idx="146">
                  <c:v>6.4530253816029228</c:v>
                </c:pt>
                <c:pt idx="147">
                  <c:v>6.4650366445193983</c:v>
                </c:pt>
                <c:pt idx="148">
                  <c:v>6.4774779590248412</c:v>
                </c:pt>
                <c:pt idx="149">
                  <c:v>6.4903456345782198</c:v>
                </c:pt>
                <c:pt idx="150">
                  <c:v>6.5036357740028201</c:v>
                </c:pt>
                <c:pt idx="151">
                  <c:v>6.5173442666692969</c:v>
                </c:pt>
                <c:pt idx="152">
                  <c:v>6.5314667815202334</c:v>
                </c:pt>
                <c:pt idx="153">
                  <c:v>6.5459987599490175</c:v>
                </c:pt>
                <c:pt idx="154">
                  <c:v>6.5609354085467562</c:v>
                </c:pt>
                <c:pt idx="155">
                  <c:v>6.5762716917320629</c:v>
                </c:pt>
                <c:pt idx="156">
                  <c:v>6.5920023242797114</c:v>
                </c:pt>
                <c:pt idx="157">
                  <c:v>6.6081217637653378</c:v>
                </c:pt>
                <c:pt idx="158">
                  <c:v>6.6246242029445748</c:v>
                </c:pt>
                <c:pt idx="159">
                  <c:v>6.6415035620863074</c:v>
                </c:pt>
                <c:pt idx="160">
                  <c:v>6.6587534812810611</c:v>
                </c:pt>
                <c:pt idx="161">
                  <c:v>6.6763673127468577</c:v>
                </c:pt>
                <c:pt idx="162">
                  <c:v>6.6943381131563191</c:v>
                </c:pt>
                <c:pt idx="163">
                  <c:v>6.7126586360102136</c:v>
                </c:pt>
                <c:pt idx="164">
                  <c:v>6.7313213240840764</c:v>
                </c:pt>
                <c:pt idx="165">
                  <c:v>6.7503183019760264</c:v>
                </c:pt>
                <c:pt idx="166">
                  <c:v>6.7696413687854244</c:v>
                </c:pt>
                <c:pt idx="167">
                  <c:v>6.7892819909534818</c:v>
                </c:pt>
                <c:pt idx="168">
                  <c:v>6.8092312952984377</c:v>
                </c:pt>
                <c:pt idx="169">
                  <c:v>6.8294800622794831</c:v>
                </c:pt>
                <c:pt idx="170">
                  <c:v>6.8500187195249724</c:v>
                </c:pt>
                <c:pt idx="171">
                  <c:v>6.8708373356620953</c:v>
                </c:pt>
                <c:pt idx="172">
                  <c:v>6.8919256144863716</c:v>
                </c:pt>
                <c:pt idx="173">
                  <c:v>6.9132728895109823</c:v>
                </c:pt>
                <c:pt idx="174">
                  <c:v>6.9348681189369517</c:v>
                </c:pt>
                <c:pt idx="175">
                  <c:v>6.95669988108674</c:v>
                </c:pt>
                <c:pt idx="176">
                  <c:v>6.978756370344688</c:v>
                </c:pt>
                <c:pt idx="177">
                  <c:v>7.0010253936489768</c:v>
                </c:pt>
                <c:pt idx="178">
                  <c:v>7.0234943675805974</c:v>
                </c:pt>
                <c:pt idx="179">
                  <c:v>7.0461503160956731</c:v>
                </c:pt>
                <c:pt idx="180">
                  <c:v>7.068979868948051</c:v>
                </c:pt>
                <c:pt idx="181">
                  <c:v>7.091969260849619</c:v>
                </c:pt>
                <c:pt idx="182">
                  <c:v>7.1151043314159947</c:v>
                </c:pt>
                <c:pt idx="183">
                  <c:v>7.1383705259454393</c:v>
                </c:pt>
                <c:pt idx="184">
                  <c:v>7.1617528970785624</c:v>
                </c:pt>
                <c:pt idx="185">
                  <c:v>7.1852361073860953</c:v>
                </c:pt>
                <c:pt idx="186">
                  <c:v>7.2088044329313066</c:v>
                </c:pt>
                <c:pt idx="187">
                  <c:v>7.232441767852773</c:v>
                </c:pt>
                <c:pt idx="188">
                  <c:v>7.2561316300119412</c:v>
                </c:pt>
                <c:pt idx="189">
                  <c:v>7.2798571677484238</c:v>
                </c:pt>
                <c:pt idx="190">
                  <c:v>7.3036011677841595</c:v>
                </c:pt>
                <c:pt idx="191">
                  <c:v>7.3273460643152752</c:v>
                </c:pt>
                <c:pt idx="192">
                  <c:v>7.3510739493281427</c:v>
                </c:pt>
                <c:pt idx="193">
                  <c:v>7.3747665841729946</c:v>
                </c:pt>
                <c:pt idx="194">
                  <c:v>7.3984054124254115</c:v>
                </c:pt>
                <c:pt idx="195">
                  <c:v>7.4219715740622325</c:v>
                </c:pt>
                <c:pt idx="196">
                  <c:v>7.4454459209744774</c:v>
                </c:pt>
                <c:pt idx="197">
                  <c:v>7.4688090338354485</c:v>
                </c:pt>
                <c:pt idx="198">
                  <c:v>7.4920412403374081</c:v>
                </c:pt>
                <c:pt idx="199">
                  <c:v>7.5151226348051567</c:v>
                </c:pt>
                <c:pt idx="200">
                  <c:v>7.5380330991891817</c:v>
                </c:pt>
                <c:pt idx="201">
                  <c:v>7.560752325435387</c:v>
                </c:pt>
                <c:pt idx="202">
                  <c:v>7.5832598392220252</c:v>
                </c:pt>
                <c:pt idx="203">
                  <c:v>7.6055350250481446</c:v>
                </c:pt>
                <c:pt idx="204">
                  <c:v>7.627557152650918</c:v>
                </c:pt>
                <c:pt idx="205">
                  <c:v>7.649305404722325</c:v>
                </c:pt>
                <c:pt idx="206">
                  <c:v>7.6707589058882215</c:v>
                </c:pt>
                <c:pt idx="207">
                  <c:v>7.6918967529055724</c:v>
                </c:pt>
                <c:pt idx="208">
                  <c:v>7.7126980460259187</c:v>
                </c:pt>
                <c:pt idx="209">
                  <c:v>7.733141921465374</c:v>
                </c:pt>
                <c:pt idx="210">
                  <c:v>7.7532075849139517</c:v>
                </c:pt>
                <c:pt idx="211">
                  <c:v>7.7728743460090524</c:v>
                </c:pt>
                <c:pt idx="212">
                  <c:v>7.7921216536903781</c:v>
                </c:pt>
                <c:pt idx="213">
                  <c:v>7.8109291323459642</c:v>
                </c:pt>
                <c:pt idx="214">
                  <c:v>7.8292766186517238</c:v>
                </c:pt>
                <c:pt idx="215">
                  <c:v>7.8471441989996382</c:v>
                </c:pt>
                <c:pt idx="216">
                  <c:v>7.8645122474030851</c:v>
                </c:pt>
                <c:pt idx="217">
                  <c:v>7.8813614637612623</c:v>
                </c:pt>
                <c:pt idx="218">
                  <c:v>7.897672912358721</c:v>
                </c:pt>
                <c:pt idx="219">
                  <c:v>7.9134280604705989</c:v>
                </c:pt>
                <c:pt idx="220">
                  <c:v>7.9286088169391391</c:v>
                </c:pt>
                <c:pt idx="221">
                  <c:v>7.9431975705829592</c:v>
                </c:pt>
                <c:pt idx="222">
                  <c:v>7.9571772282968816</c:v>
                </c:pt>
                <c:pt idx="223">
                  <c:v>7.9705312526972856</c:v>
                </c:pt>
                <c:pt idx="224">
                  <c:v>7.9832436991660636</c:v>
                </c:pt>
                <c:pt idx="225">
                  <c:v>7.9952992521449398</c:v>
                </c:pt>
                <c:pt idx="226">
                  <c:v>8.0066832605316591</c:v>
                </c:pt>
                <c:pt idx="227">
                  <c:v>8.0173817720302143</c:v>
                </c:pt>
                <c:pt idx="228">
                  <c:v>8.0273815663087671</c:v>
                </c:pt>
                <c:pt idx="229">
                  <c:v>8.0366701868214196</c:v>
                </c:pt>
                <c:pt idx="230">
                  <c:v>8.0452359711535006</c:v>
                </c:pt>
                <c:pt idx="231">
                  <c:v>8.0530680797543504</c:v>
                </c:pt>
                <c:pt idx="232">
                  <c:v>8.0601565229270786</c:v>
                </c:pt>
                <c:pt idx="233">
                  <c:v>8.0664921859508834</c:v>
                </c:pt>
                <c:pt idx="234">
                  <c:v>8.0720668522188515</c:v>
                </c:pt>
                <c:pt idx="235">
                  <c:v>8.0768732242821031</c:v>
                </c:pt>
                <c:pt idx="236">
                  <c:v>8.0809049426999806</c:v>
                </c:pt>
                <c:pt idx="237">
                  <c:v>8.0841566026057166</c:v>
                </c:pt>
                <c:pt idx="238">
                  <c:v>8.0866237679070494</c:v>
                </c:pt>
                <c:pt idx="239">
                  <c:v>8.088302983052424</c:v>
                </c:pt>
                <c:pt idx="240">
                  <c:v>8.0891917823047237</c:v>
                </c:pt>
                <c:pt idx="241">
                  <c:v>8.0892886964763555</c:v>
                </c:pt>
                <c:pt idx="242">
                  <c:v>8.0885932570918264</c:v>
                </c:pt>
                <c:pt idx="243">
                  <c:v>8.0871059979565203</c:v>
                </c:pt>
                <c:pt idx="244">
                  <c:v>8.0848284541229507</c:v>
                </c:pt>
                <c:pt idx="245">
                  <c:v>8.0817631582587026</c:v>
                </c:pt>
                <c:pt idx="246">
                  <c:v>8.0779136344328943</c:v>
                </c:pt>
                <c:pt idx="247">
                  <c:v>8.073284389350702</c:v>
                </c:pt>
                <c:pt idx="248">
                  <c:v>8.0678809010778885</c:v>
                </c:pt>
                <c:pt idx="249">
                  <c:v>8.0617096053092201</c:v>
                </c:pt>
                <c:pt idx="250">
                  <c:v>8.0547778792465632</c:v>
                </c:pt>
              </c:numCache>
            </c:numRef>
          </c:val>
          <c:smooth val="0"/>
        </c:ser>
        <c:dLbls>
          <c:showLegendKey val="0"/>
          <c:showVal val="0"/>
          <c:showCatName val="0"/>
          <c:showSerName val="0"/>
          <c:showPercent val="0"/>
          <c:showBubbleSize val="0"/>
        </c:dLbls>
        <c:smooth val="0"/>
        <c:axId val="255389456"/>
        <c:axId val="255384360"/>
      </c:lineChart>
      <c:catAx>
        <c:axId val="25538945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6405412558724279"/>
              <c:y val="0.9032738095238095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4360"/>
        <c:crosses val="autoZero"/>
        <c:auto val="1"/>
        <c:lblAlgn val="ctr"/>
        <c:lblOffset val="100"/>
        <c:tickLblSkip val="30"/>
        <c:tickMarkSkip val="30"/>
        <c:noMultiLvlLbl val="0"/>
      </c:catAx>
      <c:valAx>
        <c:axId val="255384360"/>
        <c:scaling>
          <c:orientation val="minMax"/>
        </c:scaling>
        <c:delete val="0"/>
        <c:axPos val="l"/>
        <c:majorGridlines>
          <c:spPr>
            <a:ln w="3175">
              <a:solidFill>
                <a:srgbClr val="000000"/>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9456"/>
        <c:crosses val="autoZero"/>
        <c:crossBetween val="between"/>
      </c:valAx>
      <c:spPr>
        <a:solidFill>
          <a:srgbClr val="C0C0C0"/>
        </a:solidFill>
        <a:ln w="12700">
          <a:solidFill>
            <a:srgbClr val="808080"/>
          </a:solidFill>
          <a:prstDash val="solid"/>
        </a:ln>
      </c:spPr>
    </c:plotArea>
    <c:legend>
      <c:legendPos val="t"/>
      <c:layout>
        <c:manualLayout>
          <c:xMode val="edge"/>
          <c:yMode val="edge"/>
          <c:x val="2.8011939684010088E-2"/>
          <c:y val="3.125E-2"/>
          <c:w val="0.93931163016387653"/>
          <c:h val="0.1607142857142857"/>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Vertical speed in kph</a:t>
            </a:r>
          </a:p>
        </c:rich>
      </c:tx>
      <c:layout>
        <c:manualLayout>
          <c:xMode val="edge"/>
          <c:yMode val="edge"/>
          <c:x val="0.33519699702341682"/>
          <c:y val="2.5454545454545455E-2"/>
        </c:manualLayout>
      </c:layout>
      <c:overlay val="0"/>
      <c:spPr>
        <a:noFill/>
        <a:ln w="25400">
          <a:noFill/>
        </a:ln>
      </c:spPr>
    </c:title>
    <c:autoTitleDeleted val="0"/>
    <c:plotArea>
      <c:layout>
        <c:manualLayout>
          <c:layoutTarget val="inner"/>
          <c:xMode val="edge"/>
          <c:yMode val="edge"/>
          <c:x val="0.13407880662442379"/>
          <c:y val="0.13818255423945794"/>
          <c:w val="0.82402599904593787"/>
          <c:h val="0.71515533285612021"/>
        </c:manualLayout>
      </c:layout>
      <c:lineChart>
        <c:grouping val="standard"/>
        <c:varyColors val="0"/>
        <c:ser>
          <c:idx val="0"/>
          <c:order val="0"/>
          <c:tx>
            <c:v>Vertical speed</c:v>
          </c:tx>
          <c:spPr>
            <a:ln w="25400">
              <a:solidFill>
                <a:srgbClr val="000080"/>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Elliptical1!$Q$6:$JG$6</c:f>
              <c:numCache>
                <c:formatCode>0.0</c:formatCode>
                <c:ptCount val="251"/>
                <c:pt idx="0">
                  <c:v>0</c:v>
                </c:pt>
                <c:pt idx="1">
                  <c:v>8.3649590640929485</c:v>
                </c:pt>
                <c:pt idx="2">
                  <c:v>16.726298444768378</c:v>
                </c:pt>
                <c:pt idx="3">
                  <c:v>25.076782299456575</c:v>
                </c:pt>
                <c:pt idx="4">
                  <c:v>33.409186915924757</c:v>
                </c:pt>
                <c:pt idx="5">
                  <c:v>41.716310852665316</c:v>
                </c:pt>
                <c:pt idx="6">
                  <c:v>49.990985018870525</c:v>
                </c:pt>
                <c:pt idx="7">
                  <c:v>58.226082665127954</c:v>
                </c:pt>
                <c:pt idx="8">
                  <c:v>66.414529256421616</c:v>
                </c:pt>
                <c:pt idx="9">
                  <c:v>74.549312199620417</c:v>
                </c:pt>
                <c:pt idx="10">
                  <c:v>82.623490398372951</c:v>
                </c:pt>
                <c:pt idx="11">
                  <c:v>90.630203609201558</c:v>
                </c:pt>
                <c:pt idx="12">
                  <c:v>98.562681573587582</c:v>
                </c:pt>
                <c:pt idx="13">
                  <c:v>106.41425290196311</c:v>
                </c:pt>
                <c:pt idx="14">
                  <c:v>114.17835368675576</c:v>
                </c:pt>
                <c:pt idx="15">
                  <c:v>121.8485358229691</c:v>
                </c:pt>
                <c:pt idx="16">
                  <c:v>129.41847501620842</c:v>
                </c:pt>
                <c:pt idx="17">
                  <c:v>136.88197845956992</c:v>
                </c:pt>
                <c:pt idx="18">
                  <c:v>144.23299216239025</c:v>
                </c:pt>
                <c:pt idx="19">
                  <c:v>151.46560791549112</c:v>
                </c:pt>
                <c:pt idx="20">
                  <c:v>158.57406987923812</c:v>
                </c:pt>
                <c:pt idx="21">
                  <c:v>165.5527807824524</c:v>
                </c:pt>
                <c:pt idx="22">
                  <c:v>172.3963077219579</c:v>
                </c:pt>
                <c:pt idx="23">
                  <c:v>179.09938755430122</c:v>
                </c:pt>
                <c:pt idx="24">
                  <c:v>185.65693187293687</c:v>
                </c:pt>
                <c:pt idx="25">
                  <c:v>192.06403156591591</c:v>
                </c:pt>
                <c:pt idx="26">
                  <c:v>198.31596095083839</c:v>
                </c:pt>
                <c:pt idx="27">
                  <c:v>204.40818148552361</c:v>
                </c:pt>
                <c:pt idx="28">
                  <c:v>210.33634505450138</c:v>
                </c:pt>
                <c:pt idx="29">
                  <c:v>216.09629683302921</c:v>
                </c:pt>
                <c:pt idx="30">
                  <c:v>221.68407773188406</c:v>
                </c:pt>
                <c:pt idx="31">
                  <c:v>227.0959264276525</c:v>
                </c:pt>
                <c:pt idx="32">
                  <c:v>232.32828098464955</c:v>
                </c:pt>
                <c:pt idx="33">
                  <c:v>237.37778007592368</c:v>
                </c:pt>
                <c:pt idx="34">
                  <c:v>242.24126381204749</c:v>
                </c:pt>
                <c:pt idx="35">
                  <c:v>246.91577418755242</c:v>
                </c:pt>
                <c:pt idx="36">
                  <c:v>251.39855515593001</c:v>
                </c:pt>
                <c:pt idx="37">
                  <c:v>255.68705234509628</c:v>
                </c:pt>
                <c:pt idx="38">
                  <c:v>259.77891242609394</c:v>
                </c:pt>
                <c:pt idx="39">
                  <c:v>263.67198214858894</c:v>
                </c:pt>
                <c:pt idx="40">
                  <c:v>267.36430705740531</c:v>
                </c:pt>
                <c:pt idx="41">
                  <c:v>270.8541299049329</c:v>
                </c:pt>
                <c:pt idx="42">
                  <c:v>274.1398887747402</c:v>
                </c:pt>
                <c:pt idx="43">
                  <c:v>277.22021493212901</c:v>
                </c:pt>
                <c:pt idx="44">
                  <c:v>280.09393041768112</c:v>
                </c:pt>
                <c:pt idx="45">
                  <c:v>282.76004540007625</c:v>
                </c:pt>
                <c:pt idx="46">
                  <c:v>285.21775530460297</c:v>
                </c:pt>
                <c:pt idx="47">
                  <c:v>287.46643773384665</c:v>
                </c:pt>
                <c:pt idx="48">
                  <c:v>289.50564919702646</c:v>
                </c:pt>
                <c:pt idx="49">
                  <c:v>291.33512166436736</c:v>
                </c:pt>
                <c:pt idx="50">
                  <c:v>292.95475896274098</c:v>
                </c:pt>
                <c:pt idx="51">
                  <c:v>294.36463302859249</c:v>
                </c:pt>
                <c:pt idx="52">
                  <c:v>295.56498003389868</c:v>
                </c:pt>
                <c:pt idx="53">
                  <c:v>296.55619640057506</c:v>
                </c:pt>
                <c:pt idx="54">
                  <c:v>297.3388347183743</c:v>
                </c:pt>
                <c:pt idx="55">
                  <c:v>297.91359958090163</c:v>
                </c:pt>
                <c:pt idx="56">
                  <c:v>298.2813433539161</c:v>
                </c:pt>
                <c:pt idx="57">
                  <c:v>298.44306188959467</c:v>
                </c:pt>
                <c:pt idx="58">
                  <c:v>298.39989019991981</c:v>
                </c:pt>
                <c:pt idx="59">
                  <c:v>298.15309810180565</c:v>
                </c:pt>
                <c:pt idx="60">
                  <c:v>297.70408584601455</c:v>
                </c:pt>
                <c:pt idx="61">
                  <c:v>297.05437974133639</c:v>
                </c:pt>
                <c:pt idx="62">
                  <c:v>296.20562778491097</c:v>
                </c:pt>
                <c:pt idx="63">
                  <c:v>295.15959530897396</c:v>
                </c:pt>
                <c:pt idx="64">
                  <c:v>293.91816065370205</c:v>
                </c:pt>
                <c:pt idx="65">
                  <c:v>292.48331087522632</c:v>
                </c:pt>
                <c:pt idx="66">
                  <c:v>290.85713749727876</c:v>
                </c:pt>
                <c:pt idx="67">
                  <c:v>289.04183231433552</c:v>
                </c:pt>
                <c:pt idx="68">
                  <c:v>287.03968325352758</c:v>
                </c:pt>
                <c:pt idx="69">
                  <c:v>284.85307030200454</c:v>
                </c:pt>
                <c:pt idx="70">
                  <c:v>282.48446150586409</c:v>
                </c:pt>
                <c:pt idx="71">
                  <c:v>279.93640904620037</c:v>
                </c:pt>
                <c:pt idx="72">
                  <c:v>277.21154539727718</c:v>
                </c:pt>
                <c:pt idx="73">
                  <c:v>274.31257957130418</c:v>
                </c:pt>
                <c:pt idx="74">
                  <c:v>271.24229345378097</c:v>
                </c:pt>
                <c:pt idx="75">
                  <c:v>268.00353823288094</c:v>
                </c:pt>
                <c:pt idx="76">
                  <c:v>264.59923092587024</c:v>
                </c:pt>
                <c:pt idx="77">
                  <c:v>261.03235100510341</c:v>
                </c:pt>
                <c:pt idx="78">
                  <c:v>257.30593712570095</c:v>
                </c:pt>
                <c:pt idx="79">
                  <c:v>253.42308395659987</c:v>
                </c:pt>
                <c:pt idx="80">
                  <c:v>249.38693911627345</c:v>
                </c:pt>
                <c:pt idx="81">
                  <c:v>245.20070021404308</c:v>
                </c:pt>
                <c:pt idx="82">
                  <c:v>240.86761199755165</c:v>
                </c:pt>
                <c:pt idx="83">
                  <c:v>236.39096360663504</c:v>
                </c:pt>
                <c:pt idx="84">
                  <c:v>231.77408593351564</c:v>
                </c:pt>
                <c:pt idx="85">
                  <c:v>227.02034908894822</c:v>
                </c:pt>
                <c:pt idx="86">
                  <c:v>222.13315997367494</c:v>
                </c:pt>
                <c:pt idx="87">
                  <c:v>217.11595995428985</c:v>
                </c:pt>
                <c:pt idx="88">
                  <c:v>211.97222264237783</c:v>
                </c:pt>
                <c:pt idx="89">
                  <c:v>206.70545177557054</c:v>
                </c:pt>
                <c:pt idx="90">
                  <c:v>201.31917919896196</c:v>
                </c:pt>
                <c:pt idx="91">
                  <c:v>195.81696294513671</c:v>
                </c:pt>
                <c:pt idx="92">
                  <c:v>190.20238541089398</c:v>
                </c:pt>
                <c:pt idx="93">
                  <c:v>184.47905162859362</c:v>
                </c:pt>
                <c:pt idx="94">
                  <c:v>178.65058762990688</c:v>
                </c:pt>
                <c:pt idx="95">
                  <c:v>172.72063889962541</c:v>
                </c:pt>
                <c:pt idx="96">
                  <c:v>166.69286891706503</c:v>
                </c:pt>
                <c:pt idx="97">
                  <c:v>160.57095778249391</c:v>
                </c:pt>
                <c:pt idx="98">
                  <c:v>154.35860092592176</c:v>
                </c:pt>
                <c:pt idx="99">
                  <c:v>148.0595078955007</c:v>
                </c:pt>
                <c:pt idx="100">
                  <c:v>141.6774012227134</c:v>
                </c:pt>
                <c:pt idx="101">
                  <c:v>135.21601536145872</c:v>
                </c:pt>
                <c:pt idx="102">
                  <c:v>128.67909569808518</c:v>
                </c:pt>
                <c:pt idx="103">
                  <c:v>122.07039762937282</c:v>
                </c:pt>
                <c:pt idx="104">
                  <c:v>115.39368570541851</c:v>
                </c:pt>
                <c:pt idx="105">
                  <c:v>108.6527328343422</c:v>
                </c:pt>
                <c:pt idx="106">
                  <c:v>101.85131954569917</c:v>
                </c:pt>
                <c:pt idx="107">
                  <c:v>94.993233309453672</c:v>
                </c:pt>
                <c:pt idx="108">
                  <c:v>88.082267907348694</c:v>
                </c:pt>
                <c:pt idx="109">
                  <c:v>81.122222853483606</c:v>
                </c:pt>
                <c:pt idx="110">
                  <c:v>74.116902860898577</c:v>
                </c:pt>
                <c:pt idx="111">
                  <c:v>67.070117350948081</c:v>
                </c:pt>
                <c:pt idx="112">
                  <c:v>59.9856800022377</c:v>
                </c:pt>
                <c:pt idx="113">
                  <c:v>52.867408335887419</c:v>
                </c:pt>
                <c:pt idx="114">
                  <c:v>45.719123333878997</c:v>
                </c:pt>
                <c:pt idx="115">
                  <c:v>38.544649087238703</c:v>
                </c:pt>
                <c:pt idx="116">
                  <c:v>31.347812470802502</c:v>
                </c:pt>
                <c:pt idx="117">
                  <c:v>24.132442841305803</c:v>
                </c:pt>
                <c:pt idx="118">
                  <c:v>16.902371755538606</c:v>
                </c:pt>
                <c:pt idx="119">
                  <c:v>9.6614327053021043</c:v>
                </c:pt>
                <c:pt idx="120">
                  <c:v>2.4134608659012358</c:v>
                </c:pt>
                <c:pt idx="121">
                  <c:v>-4.8377071450963198</c:v>
                </c:pt>
                <c:pt idx="122">
                  <c:v>-12.088233502105304</c:v>
                </c:pt>
                <c:pt idx="123">
                  <c:v>-19.334279402047997</c:v>
                </c:pt>
                <c:pt idx="124">
                  <c:v>-26.572005294437417</c:v>
                </c:pt>
                <c:pt idx="125">
                  <c:v>-33.797571114300304</c:v>
                </c:pt>
                <c:pt idx="126">
                  <c:v>-41.007136521227203</c:v>
                </c:pt>
                <c:pt idx="127">
                  <c:v>-48.196861147839606</c:v>
                </c:pt>
                <c:pt idx="128">
                  <c:v>-55.362904860970602</c:v>
                </c:pt>
                <c:pt idx="129">
                  <c:v>-62.501428038859714</c:v>
                </c:pt>
                <c:pt idx="130">
                  <c:v>-69.608591867667741</c:v>
                </c:pt>
                <c:pt idx="131">
                  <c:v>-76.680558660622779</c:v>
                </c:pt>
                <c:pt idx="132">
                  <c:v>-83.713492203113475</c:v>
                </c:pt>
                <c:pt idx="133">
                  <c:v>-90.703558127050414</c:v>
                </c:pt>
                <c:pt idx="134">
                  <c:v>-97.646924317819085</c:v>
                </c:pt>
                <c:pt idx="135">
                  <c:v>-104.53976135715355</c:v>
                </c:pt>
                <c:pt idx="136">
                  <c:v>-111.378243005258</c:v>
                </c:pt>
                <c:pt idx="137">
                  <c:v>-118.15854672550765</c:v>
                </c:pt>
                <c:pt idx="138">
                  <c:v>-124.87685425505563</c:v>
                </c:pt>
                <c:pt idx="139">
                  <c:v>-131.52935222467056</c:v>
                </c:pt>
                <c:pt idx="140">
                  <c:v>-138.11223283112258</c:v>
                </c:pt>
                <c:pt idx="141">
                  <c:v>-144.62169456542512</c:v>
                </c:pt>
                <c:pt idx="142">
                  <c:v>-151.05394300022749</c:v>
                </c:pt>
                <c:pt idx="143">
                  <c:v>-157.40519163963577</c:v>
                </c:pt>
                <c:pt idx="144">
                  <c:v>-163.67166283471653</c:v>
                </c:pt>
                <c:pt idx="145">
                  <c:v>-169.84958876791126</c:v>
                </c:pt>
                <c:pt idx="146">
                  <c:v>-175.93521250955621</c:v>
                </c:pt>
                <c:pt idx="147">
                  <c:v>-181.92478914966193</c:v>
                </c:pt>
                <c:pt idx="148">
                  <c:v>-187.81458700806022</c:v>
                </c:pt>
                <c:pt idx="149">
                  <c:v>-193.60088892597099</c:v>
                </c:pt>
                <c:pt idx="150">
                  <c:v>-199.27999364197871</c:v>
                </c:pt>
                <c:pt idx="151">
                  <c:v>-204.84821725533394</c:v>
                </c:pt>
                <c:pt idx="152">
                  <c:v>-210.30189477941335</c:v>
                </c:pt>
                <c:pt idx="153">
                  <c:v>-215.63738178807787</c:v>
                </c:pt>
                <c:pt idx="154">
                  <c:v>-220.85105615756157</c:v>
                </c:pt>
                <c:pt idx="155">
                  <c:v>-225.93931990640678</c:v>
                </c:pt>
                <c:pt idx="156">
                  <c:v>-230.89860113582836</c:v>
                </c:pt>
                <c:pt idx="157">
                  <c:v>-235.725356072745</c:v>
                </c:pt>
                <c:pt idx="158">
                  <c:v>-240.41607121755308</c:v>
                </c:pt>
                <c:pt idx="159">
                  <c:v>-244.96726559854284</c:v>
                </c:pt>
                <c:pt idx="160">
                  <c:v>-249.37549313466189</c:v>
                </c:pt>
                <c:pt idx="161">
                  <c:v>-253.63734510812026</c:v>
                </c:pt>
                <c:pt idx="162">
                  <c:v>-257.74945274810176</c:v>
                </c:pt>
                <c:pt idx="163">
                  <c:v>-261.70848992659705</c:v>
                </c:pt>
                <c:pt idx="164">
                  <c:v>-265.51117596710588</c:v>
                </c:pt>
                <c:pt idx="165">
                  <c:v>-269.15427856666616</c:v>
                </c:pt>
                <c:pt idx="166">
                  <c:v>-272.63461683135853</c:v>
                </c:pt>
                <c:pt idx="167">
                  <c:v>-275.94906442510251</c:v>
                </c:pt>
                <c:pt idx="168">
                  <c:v>-279.09455283120644</c:v>
                </c:pt>
                <c:pt idx="169">
                  <c:v>-282.06807472575804</c:v>
                </c:pt>
                <c:pt idx="170">
                  <c:v>-284.86668746154243</c:v>
                </c:pt>
                <c:pt idx="171">
                  <c:v>-287.48751666075367</c:v>
                </c:pt>
                <c:pt idx="172">
                  <c:v>-289.92775991431972</c:v>
                </c:pt>
                <c:pt idx="173">
                  <c:v>-292.18469058519543</c:v>
                </c:pt>
                <c:pt idx="174">
                  <c:v>-294.25566171248528</c:v>
                </c:pt>
                <c:pt idx="175">
                  <c:v>-296.13811001274843</c:v>
                </c:pt>
                <c:pt idx="176">
                  <c:v>-297.82955997430281</c:v>
                </c:pt>
                <c:pt idx="177">
                  <c:v>-299.32762803979205</c:v>
                </c:pt>
                <c:pt idx="178">
                  <c:v>-300.63002687170479</c:v>
                </c:pt>
                <c:pt idx="179">
                  <c:v>-301.73456969494356</c:v>
                </c:pt>
                <c:pt idx="180">
                  <c:v>-302.63917470993158</c:v>
                </c:pt>
                <c:pt idx="181">
                  <c:v>-303.34186956912032</c:v>
                </c:pt>
                <c:pt idx="182">
                  <c:v>-303.84079590912455</c:v>
                </c:pt>
                <c:pt idx="183">
                  <c:v>-304.13421393006166</c:v>
                </c:pt>
                <c:pt idx="184">
                  <c:v>-304.2205070130139</c:v>
                </c:pt>
                <c:pt idx="185">
                  <c:v>-304.0981863658713</c:v>
                </c:pt>
                <c:pt idx="186">
                  <c:v>-303.76589568714394</c:v>
                </c:pt>
                <c:pt idx="187">
                  <c:v>-303.22241583666954</c:v>
                </c:pt>
                <c:pt idx="188">
                  <c:v>-302.46666950147858</c:v>
                </c:pt>
                <c:pt idx="189">
                  <c:v>-301.49772584442718</c:v>
                </c:pt>
                <c:pt idx="190">
                  <c:v>-300.3148051225657</c:v>
                </c:pt>
                <c:pt idx="191">
                  <c:v>-298.91728326158591</c:v>
                </c:pt>
                <c:pt idx="192">
                  <c:v>-297.30469637208739</c:v>
                </c:pt>
                <c:pt idx="193">
                  <c:v>-295.47674519282282</c:v>
                </c:pt>
                <c:pt idx="194">
                  <c:v>-293.43329944553795</c:v>
                </c:pt>
                <c:pt idx="195">
                  <c:v>-291.17440208550892</c:v>
                </c:pt>
                <c:pt idx="196">
                  <c:v>-288.70027343141157</c:v>
                </c:pt>
                <c:pt idx="197">
                  <c:v>-286.01131515773454</c:v>
                </c:pt>
                <c:pt idx="198">
                  <c:v>-283.10811413257801</c:v>
                </c:pt>
                <c:pt idx="199">
                  <c:v>-279.99144608336928</c:v>
                </c:pt>
                <c:pt idx="200">
                  <c:v>-276.6622790727771</c:v>
                </c:pt>
                <c:pt idx="201">
                  <c:v>-273.12177676692869</c:v>
                </c:pt>
                <c:pt idx="202">
                  <c:v>-269.37130147792902</c:v>
                </c:pt>
                <c:pt idx="203">
                  <c:v>-265.41241696265683</c:v>
                </c:pt>
                <c:pt idx="204">
                  <c:v>-261.24689095987253</c:v>
                </c:pt>
                <c:pt idx="205">
                  <c:v>-256.87669744782204</c:v>
                </c:pt>
                <c:pt idx="206">
                  <c:v>-252.30401860476309</c:v>
                </c:pt>
                <c:pt idx="207">
                  <c:v>-247.53124645518176</c:v>
                </c:pt>
                <c:pt idx="208">
                  <c:v>-242.56098418490737</c:v>
                </c:pt>
                <c:pt idx="209">
                  <c:v>-237.39604710887733</c:v>
                </c:pt>
                <c:pt idx="210">
                  <c:v>-232.03946327595625</c:v>
                </c:pt>
                <c:pt idx="211">
                  <c:v>-226.49447369596805</c:v>
                </c:pt>
                <c:pt idx="212">
                  <c:v>-220.76453217496663</c:v>
                </c:pt>
                <c:pt idx="213">
                  <c:v>-214.85330474574283</c:v>
                </c:pt>
                <c:pt idx="214">
                  <c:v>-208.76466868164624</c:v>
                </c:pt>
                <c:pt idx="215">
                  <c:v>-202.50271108298301</c:v>
                </c:pt>
                <c:pt idx="216">
                  <c:v>-196.07172702654054</c:v>
                </c:pt>
                <c:pt idx="217">
                  <c:v>-189.47621727017378</c:v>
                </c:pt>
                <c:pt idx="218">
                  <c:v>-182.72088550586861</c:v>
                </c:pt>
                <c:pt idx="219">
                  <c:v>-175.8106351562657</c:v>
                </c:pt>
                <c:pt idx="220">
                  <c:v>-168.75056571127772</c:v>
                </c:pt>
                <c:pt idx="221">
                  <c:v>-161.54596860315795</c:v>
                </c:pt>
                <c:pt idx="222">
                  <c:v>-154.20232262016802</c:v>
                </c:pt>
                <c:pt idx="223">
                  <c:v>-146.72528886083794</c:v>
                </c:pt>
                <c:pt idx="224">
                  <c:v>-139.12070523270717</c:v>
                </c:pt>
                <c:pt idx="225">
                  <c:v>-131.39458050136105</c:v>
                </c:pt>
                <c:pt idx="226">
                  <c:v>-123.55308789753019</c:v>
                </c:pt>
                <c:pt idx="227">
                  <c:v>-115.60255829198478</c:v>
                </c:pt>
                <c:pt idx="228">
                  <c:v>-107.54947294991695</c:v>
                </c:pt>
                <c:pt idx="229">
                  <c:v>-99.400455878453315</c:v>
                </c:pt>
                <c:pt idx="230">
                  <c:v>-91.16226578286043</c:v>
                </c:pt>
                <c:pt idx="231">
                  <c:v>-82.841787648884718</c:v>
                </c:pt>
                <c:pt idx="232">
                  <c:v>-74.44602397049367</c:v>
                </c:pt>
                <c:pt idx="233">
                  <c:v>-65.982085644040609</c:v>
                </c:pt>
                <c:pt idx="234">
                  <c:v>-57.457182551550773</c:v>
                </c:pt>
                <c:pt idx="235">
                  <c:v>-48.878613857406833</c:v>
                </c:pt>
                <c:pt idx="236">
                  <c:v>-40.253758044185126</c:v>
                </c:pt>
                <c:pt idx="237">
                  <c:v>-31.590062714751586</c:v>
                </c:pt>
                <c:pt idx="238">
                  <c:v>-22.895034188950468</c:v>
                </c:pt>
                <c:pt idx="239">
                  <c:v>-14.176226924309125</c:v>
                </c:pt>
                <c:pt idx="240">
                  <c:v>-5.4412327911211751</c:v>
                </c:pt>
                <c:pt idx="241">
                  <c:v>3.3023297669461478</c:v>
                </c:pt>
                <c:pt idx="242">
                  <c:v>12.046826654950765</c:v>
                </c:pt>
                <c:pt idx="243">
                  <c:v>20.784619099256712</c:v>
                </c:pt>
                <c:pt idx="244">
                  <c:v>29.508074638089983</c:v>
                </c:pt>
                <c:pt idx="245">
                  <c:v>38.209578097451065</c:v>
                </c:pt>
                <c:pt idx="246">
                  <c:v>46.881542519831157</c:v>
                </c:pt>
                <c:pt idx="247">
                  <c:v>55.516420013417374</c:v>
                </c:pt>
                <c:pt idx="248">
                  <c:v>64.106712489882995</c:v>
                </c:pt>
                <c:pt idx="249">
                  <c:v>72.64498225944044</c:v>
                </c:pt>
                <c:pt idx="250">
                  <c:v>81.123862452575821</c:v>
                </c:pt>
              </c:numCache>
            </c:numRef>
          </c:val>
          <c:smooth val="0"/>
        </c:ser>
        <c:dLbls>
          <c:showLegendKey val="0"/>
          <c:showVal val="0"/>
          <c:showCatName val="0"/>
          <c:showSerName val="0"/>
          <c:showPercent val="0"/>
          <c:showBubbleSize val="0"/>
        </c:dLbls>
        <c:smooth val="0"/>
        <c:axId val="255387496"/>
        <c:axId val="255385536"/>
      </c:lineChart>
      <c:catAx>
        <c:axId val="255387496"/>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4692957374741554"/>
              <c:y val="0.8945502266762108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5536"/>
        <c:crosses val="autoZero"/>
        <c:auto val="1"/>
        <c:lblAlgn val="ctr"/>
        <c:lblOffset val="100"/>
        <c:tickLblSkip val="30"/>
        <c:tickMarkSkip val="30"/>
        <c:noMultiLvlLbl val="0"/>
      </c:catAx>
      <c:valAx>
        <c:axId val="25538553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74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GB"/>
              <a:t>Free fall acceleration towards Planet's surface</a:t>
            </a:r>
          </a:p>
        </c:rich>
      </c:tx>
      <c:layout>
        <c:manualLayout>
          <c:xMode val="edge"/>
          <c:yMode val="edge"/>
          <c:x val="0.12509355448216031"/>
          <c:y val="4.1867954911433171E-2"/>
        </c:manualLayout>
      </c:layout>
      <c:overlay val="0"/>
      <c:spPr>
        <a:noFill/>
        <a:ln w="25400">
          <a:noFill/>
        </a:ln>
      </c:spPr>
    </c:title>
    <c:autoTitleDeleted val="0"/>
    <c:plotArea>
      <c:layout>
        <c:manualLayout>
          <c:layoutTarget val="inner"/>
          <c:xMode val="edge"/>
          <c:yMode val="edge"/>
          <c:x val="0.17086899002336442"/>
          <c:y val="0.188407019265415"/>
          <c:w val="0.77871441354910342"/>
          <c:h val="0.61514131385750692"/>
        </c:manualLayout>
      </c:layout>
      <c:lineChart>
        <c:grouping val="standard"/>
        <c:varyColors val="0"/>
        <c:ser>
          <c:idx val="0"/>
          <c:order val="0"/>
          <c:tx>
            <c:v>Net acceleration</c:v>
          </c:tx>
          <c:spPr>
            <a:ln w="25400">
              <a:solidFill>
                <a:srgbClr val="FF6600"/>
              </a:solidFill>
              <a:prstDash val="solid"/>
            </a:ln>
          </c:spPr>
          <c:marker>
            <c:symbol val="none"/>
          </c:marker>
          <c:cat>
            <c:numRef>
              <c:f>Elliptical1!$R$2:$IR$2</c:f>
              <c:numCache>
                <c:formatCode>0</c:formatCode>
                <c:ptCount val="23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numCache>
            </c:numRef>
          </c:cat>
          <c:val>
            <c:numRef>
              <c:f>Elliptical1!$Q$7:$JG$7</c:f>
              <c:numCache>
                <c:formatCode>0.00</c:formatCode>
                <c:ptCount val="251"/>
                <c:pt idx="0">
                  <c:v>-0.31258602846178452</c:v>
                </c:pt>
                <c:pt idx="1">
                  <c:v>-0.31245076629790525</c:v>
                </c:pt>
                <c:pt idx="2">
                  <c:v>-0.31204511150279934</c:v>
                </c:pt>
                <c:pt idx="3">
                  <c:v>-0.31136951736904361</c:v>
                </c:pt>
                <c:pt idx="4">
                  <c:v>-0.31042481612037953</c:v>
                </c:pt>
                <c:pt idx="5">
                  <c:v>-0.30921221665415111</c:v>
                </c:pt>
                <c:pt idx="6">
                  <c:v>-0.30773330120507048</c:v>
                </c:pt>
                <c:pt idx="7">
                  <c:v>-0.30599002094715821</c:v>
                </c:pt>
                <c:pt idx="8">
                  <c:v>-0.30398469055615251</c:v>
                </c:pt>
                <c:pt idx="9">
                  <c:v>-0.30171998175994119</c:v>
                </c:pt>
                <c:pt idx="10">
                  <c:v>-0.29919891590967485</c:v>
                </c:pt>
                <c:pt idx="11">
                  <c:v>-0.2964248556088922</c:v>
                </c:pt>
                <c:pt idx="12">
                  <c:v>-0.29340149544263827</c:v>
                </c:pt>
                <c:pt idx="13">
                  <c:v>-0.29013285185257764</c:v>
                </c:pt>
                <c:pt idx="14">
                  <c:v>-0.28662325220804163</c:v>
                </c:pt>
                <c:pt idx="15">
                  <c:v>-0.28287732312632308</c:v>
                </c:pt>
                <c:pt idx="16">
                  <c:v>-0.27889997809860212</c:v>
                </c:pt>
                <c:pt idx="17">
                  <c:v>-0.27469640448048338</c:v>
                </c:pt>
                <c:pt idx="18">
                  <c:v>-0.27027204990836307</c:v>
                </c:pt>
                <c:pt idx="19">
                  <c:v>-0.26563260820455348</c:v>
                </c:pt>
                <c:pt idx="20">
                  <c:v>-0.26078400483544328</c:v>
                </c:pt>
                <c:pt idx="21">
                  <c:v>-0.25573238198783876</c:v>
                </c:pt>
                <c:pt idx="22">
                  <c:v>-0.25048408332906558</c:v>
                </c:pt>
                <c:pt idx="23">
                  <c:v>-0.24504563851643013</c:v>
                </c:pt>
                <c:pt idx="24">
                  <c:v>-0.23942374752125684</c:v>
                </c:pt>
                <c:pt idx="25">
                  <c:v>-0.23362526483186752</c:v>
                </c:pt>
                <c:pt idx="26">
                  <c:v>-0.22765718359879195</c:v>
                </c:pt>
                <c:pt idx="27">
                  <c:v>-0.22152661978382682</c:v>
                </c:pt>
                <c:pt idx="28">
                  <c:v>-0.21524079637282068</c:v>
                </c:pt>
                <c:pt idx="29">
                  <c:v>-0.20880702770983106</c:v>
                </c:pt>
                <c:pt idx="30">
                  <c:v>-0.20223270400783289</c:v>
                </c:pt>
                <c:pt idx="31">
                  <c:v>-0.19552527608848269</c:v>
                </c:pt>
                <c:pt idx="32">
                  <c:v>-0.18869224040057198</c:v>
                </c:pt>
                <c:pt idx="33">
                  <c:v>-0.18174112436356182</c:v>
                </c:pt>
                <c:pt idx="34">
                  <c:v>-0.17467947207951262</c:v>
                </c:pt>
                <c:pt idx="35">
                  <c:v>-0.16751483045316817</c:v>
                </c:pt>
                <c:pt idx="36">
                  <c:v>-0.16025473575660243</c:v>
                </c:pt>
                <c:pt idx="37">
                  <c:v>-0.15290670067123369</c:v>
                </c:pt>
                <c:pt idx="38">
                  <c:v>-0.14547820183642379</c:v>
                </c:pt>
                <c:pt idx="39">
                  <c:v>-0.13797666793036267</c:v>
                </c:pt>
                <c:pt idx="40">
                  <c:v>-0.13040946830528721</c:v>
                </c:pt>
                <c:pt idx="41">
                  <c:v>-0.12278390219564361</c:v>
                </c:pt>
                <c:pt idx="42">
                  <c:v>-0.11510718851432067</c:v>
                </c:pt>
                <c:pt idx="43">
                  <c:v>-0.10738645624863707</c:v>
                </c:pt>
                <c:pt idx="44">
                  <c:v>-9.9628735464674989E-2</c:v>
                </c:pt>
                <c:pt idx="45">
                  <c:v>-9.1840948925253407E-2</c:v>
                </c:pt>
                <c:pt idx="46">
                  <c:v>-8.4029904323901228E-2</c:v>
                </c:pt>
                <c:pt idx="47">
                  <c:v>-7.6202287134353064E-2</c:v>
                </c:pt>
                <c:pt idx="48">
                  <c:v>-6.8364654072373909E-2</c:v>
                </c:pt>
                <c:pt idx="49">
                  <c:v>-6.0523427164204335E-2</c:v>
                </c:pt>
                <c:pt idx="50">
                  <c:v>-5.2684888413566E-2</c:v>
                </c:pt>
                <c:pt idx="51">
                  <c:v>-4.4855175057016083E-2</c:v>
                </c:pt>
                <c:pt idx="52">
                  <c:v>-3.7040275395452404E-2</c:v>
                </c:pt>
                <c:pt idx="53">
                  <c:v>-2.9246025187739555E-2</c:v>
                </c:pt>
                <c:pt idx="54">
                  <c:v>-2.1478104590855196E-2</c:v>
                </c:pt>
                <c:pt idx="55">
                  <c:v>-1.3742035629507932E-2</c:v>
                </c:pt>
                <c:pt idx="56">
                  <c:v>-6.0431801768654481E-3</c:v>
                </c:pt>
                <c:pt idx="57">
                  <c:v>1.6132615729569366E-3</c:v>
                </c:pt>
                <c:pt idx="58">
                  <c:v>9.2222521609706121E-3</c:v>
                </c:pt>
                <c:pt idx="59">
                  <c:v>1.6778917469052246E-2</c:v>
                </c:pt>
                <c:pt idx="60">
                  <c:v>2.427854689695863E-2</c:v>
                </c:pt>
                <c:pt idx="61">
                  <c:v>3.1716593132778748E-2</c:v>
                </c:pt>
                <c:pt idx="62">
                  <c:v>3.9088671539201592E-2</c:v>
                </c:pt>
                <c:pt idx="63">
                  <c:v>4.6390559178229651E-2</c:v>
                </c:pt>
                <c:pt idx="64">
                  <c:v>5.3618193496998146E-2</c:v>
                </c:pt>
                <c:pt idx="65">
                  <c:v>6.0767670697265963E-2</c:v>
                </c:pt>
                <c:pt idx="66">
                  <c:v>6.7835243811065205E-2</c:v>
                </c:pt>
                <c:pt idx="67">
                  <c:v>7.4817320504640961E-2</c:v>
                </c:pt>
                <c:pt idx="68">
                  <c:v>8.1710460632578474E-2</c:v>
                </c:pt>
                <c:pt idx="69">
                  <c:v>8.8511373563485485E-2</c:v>
                </c:pt>
                <c:pt idx="70">
                  <c:v>9.5216915298189875E-2</c:v>
                </c:pt>
                <c:pt idx="71">
                  <c:v>0.10182408540084609</c:v>
                </c:pt>
                <c:pt idx="72">
                  <c:v>0.10833002376271583</c:v>
                </c:pt>
                <c:pt idx="73">
                  <c:v>0.11473200721777754</c:v>
                </c:pt>
                <c:pt idx="74">
                  <c:v>0.12102744602860582</c:v>
                </c:pt>
                <c:pt idx="75">
                  <c:v>0.12721388026030933</c:v>
                </c:pt>
                <c:pt idx="76">
                  <c:v>0.13328897605950196</c:v>
                </c:pt>
                <c:pt idx="77">
                  <c:v>0.13925052185459741</c:v>
                </c:pt>
                <c:pt idx="78">
                  <c:v>0.14509642449292404</c:v>
                </c:pt>
                <c:pt idx="79">
                  <c:v>0.15082470532938164</c:v>
                </c:pt>
                <c:pt idx="80">
                  <c:v>0.15643349628063064</c:v>
                </c:pt>
                <c:pt idx="81">
                  <c:v>0.16192103585798989</c:v>
                </c:pt>
                <c:pt idx="82">
                  <c:v>0.16728566519150068</c:v>
                </c:pt>
                <c:pt idx="83">
                  <c:v>0.17252582405682926</c:v>
                </c:pt>
                <c:pt idx="84">
                  <c:v>0.17764004691598689</c:v>
                </c:pt>
                <c:pt idx="85">
                  <c:v>0.18262695898208747</c:v>
                </c:pt>
                <c:pt idx="86">
                  <c:v>0.18748527231771117</c:v>
                </c:pt>
                <c:pt idx="87">
                  <c:v>0.19221378197570704</c:v>
                </c:pt>
                <c:pt idx="88">
                  <c:v>0.19681136219069373</c:v>
                </c:pt>
                <c:pt idx="89">
                  <c:v>0.20127696262877848</c:v>
                </c:pt>
                <c:pt idx="90">
                  <c:v>0.20560960470254397</c:v>
                </c:pt>
                <c:pt idx="91">
                  <c:v>0.20980837795767471</c:v>
                </c:pt>
                <c:pt idx="92">
                  <c:v>0.21387243653707344</c:v>
                </c:pt>
                <c:pt idx="93">
                  <c:v>0.21780099572782952</c:v>
                </c:pt>
                <c:pt idx="94">
                  <c:v>0.22159332859588599</c:v>
                </c:pt>
                <c:pt idx="95">
                  <c:v>0.22524876271274685</c:v>
                </c:pt>
                <c:pt idx="96">
                  <c:v>0.22876667697824171</c:v>
                </c:pt>
                <c:pt idx="97">
                  <c:v>0.23214649854282232</c:v>
                </c:pt>
                <c:pt idx="98">
                  <c:v>0.23538769983259122</c:v>
                </c:pt>
                <c:pt idx="99">
                  <c:v>0.2384897956798735</c:v>
                </c:pt>
                <c:pt idx="100">
                  <c:v>0.24145234056178122</c:v>
                </c:pt>
                <c:pt idx="101">
                  <c:v>0.24427492594899558</c:v>
                </c:pt>
                <c:pt idx="102">
                  <c:v>0.24695717776663884</c:v>
                </c:pt>
                <c:pt idx="103">
                  <c:v>0.24949875396893262</c:v>
                </c:pt>
                <c:pt idx="104">
                  <c:v>0.25189934222903343</c:v>
                </c:pt>
                <c:pt idx="105">
                  <c:v>0.25415865774528612</c:v>
                </c:pt>
                <c:pt idx="106">
                  <c:v>0.25627644116497095</c:v>
                </c:pt>
                <c:pt idx="107">
                  <c:v>0.25825245662634266</c:v>
                </c:pt>
                <c:pt idx="108">
                  <c:v>0.26008648991980277</c:v>
                </c:pt>
                <c:pt idx="109">
                  <c:v>0.26177834676869871</c:v>
                </c:pt>
                <c:pt idx="110">
                  <c:v>0.26332785123035496</c:v>
                </c:pt>
                <c:pt idx="111">
                  <c:v>0.26473484421765558</c:v>
                </c:pt>
                <c:pt idx="112">
                  <c:v>0.26599918214157547</c:v>
                </c:pt>
                <c:pt idx="113">
                  <c:v>0.2671207356748786</c:v>
                </c:pt>
                <c:pt idx="114">
                  <c:v>0.26809938863721428</c:v>
                </c:pt>
                <c:pt idx="115">
                  <c:v>0.26893503700177135</c:v>
                </c:pt>
                <c:pt idx="116">
                  <c:v>0.26962758802367404</c:v>
                </c:pt>
                <c:pt idx="117">
                  <c:v>0.27017695949016751</c:v>
                </c:pt>
                <c:pt idx="118">
                  <c:v>0.27058307909277346</c:v>
                </c:pt>
                <c:pt idx="119">
                  <c:v>0.27084588392147069</c:v>
                </c:pt>
                <c:pt idx="120">
                  <c:v>0.27096532008105445</c:v>
                </c:pt>
                <c:pt idx="121">
                  <c:v>0.2709413424297118</c:v>
                </c:pt>
                <c:pt idx="122">
                  <c:v>0.2707739144400092</c:v>
                </c:pt>
                <c:pt idx="123">
                  <c:v>0.27046300818237867</c:v>
                </c:pt>
                <c:pt idx="124">
                  <c:v>0.27000860443123642</c:v>
                </c:pt>
                <c:pt idx="125">
                  <c:v>0.26941069289394282</c:v>
                </c:pt>
                <c:pt idx="126">
                  <c:v>0.2686692725627049</c:v>
                </c:pt>
                <c:pt idx="127">
                  <c:v>0.26778435218966035</c:v>
                </c:pt>
                <c:pt idx="128">
                  <c:v>0.26675595088530368</c:v>
                </c:pt>
                <c:pt idx="129">
                  <c:v>0.26558409884044654</c:v>
                </c:pt>
                <c:pt idx="130">
                  <c:v>0.26426883817191094</c:v>
                </c:pt>
                <c:pt idx="131">
                  <c:v>0.26281022389213771</c:v>
                </c:pt>
                <c:pt idx="132">
                  <c:v>0.2612083250028947</c:v>
                </c:pt>
                <c:pt idx="133">
                  <c:v>0.25946322571317371</c:v>
                </c:pt>
                <c:pt idx="134">
                  <c:v>0.25757502678149446</c:v>
                </c:pt>
                <c:pt idx="135">
                  <c:v>0.25554384698253862</c:v>
                </c:pt>
                <c:pt idx="136">
                  <c:v>0.25336982469827785</c:v>
                </c:pt>
                <c:pt idx="137">
                  <c:v>0.25105311963341048</c:v>
                </c:pt>
                <c:pt idx="138">
                  <c:v>0.24859391465503933</c:v>
                </c:pt>
                <c:pt idx="139">
                  <c:v>0.24599241775632841</c:v>
                </c:pt>
                <c:pt idx="140">
                  <c:v>0.24324886414375158</c:v>
                </c:pt>
                <c:pt idx="141">
                  <c:v>0.24036351844746662</c:v>
                </c:pt>
                <c:pt idx="142">
                  <c:v>0.2373366770541665</c:v>
                </c:pt>
                <c:pt idx="143">
                  <c:v>0.23416867056155333</c:v>
                </c:pt>
                <c:pt idx="144">
                  <c:v>0.2308598663534287</c:v>
                </c:pt>
                <c:pt idx="145">
                  <c:v>0.22741067129415971</c:v>
                </c:pt>
                <c:pt idx="146">
                  <c:v>0.22382153454102394</c:v>
                </c:pt>
                <c:pt idx="147">
                  <c:v>0.22009295047268473</c:v>
                </c:pt>
                <c:pt idx="148">
                  <c:v>0.21622546173173252</c:v>
                </c:pt>
                <c:pt idx="149">
                  <c:v>0.21221966237893763</c:v>
                </c:pt>
                <c:pt idx="150">
                  <c:v>0.20807620115646941</c:v>
                </c:pt>
                <c:pt idx="151">
                  <c:v>0.20379578485697447</c:v>
                </c:pt>
                <c:pt idx="152">
                  <c:v>0.19937918179504432</c:v>
                </c:pt>
                <c:pt idx="153">
                  <c:v>0.19482722537705932</c:v>
                </c:pt>
                <c:pt idx="154">
                  <c:v>0.19014081776502501</c:v>
                </c:pt>
                <c:pt idx="155">
                  <c:v>0.18532093362946611</c:v>
                </c:pt>
                <c:pt idx="156">
                  <c:v>0.18036862398593101</c:v>
                </c:pt>
                <c:pt idx="157">
                  <c:v>0.17528502010907321</c:v>
                </c:pt>
                <c:pt idx="158">
                  <c:v>0.17007133751770986</c:v>
                </c:pt>
                <c:pt idx="159">
                  <c:v>0.16472888002360442</c:v>
                </c:pt>
                <c:pt idx="160">
                  <c:v>0.15925904383607747</c:v>
                </c:pt>
                <c:pt idx="161">
                  <c:v>0.15366332171388297</c:v>
                </c:pt>
                <c:pt idx="162">
                  <c:v>0.14794330715503445</c:v>
                </c:pt>
                <c:pt idx="163">
                  <c:v>0.14210069861454944</c:v>
                </c:pt>
                <c:pt idx="164">
                  <c:v>0.13613730373931343</c:v>
                </c:pt>
                <c:pt idx="165">
                  <c:v>0.13005504360848086</c:v>
                </c:pt>
                <c:pt idx="166">
                  <c:v>0.12385595696701657</c:v>
                </c:pt>
                <c:pt idx="167">
                  <c:v>0.11754220443913699</c:v>
                </c:pt>
                <c:pt idx="168">
                  <c:v>0.11111607270762391</c:v>
                </c:pt>
                <c:pt idx="169">
                  <c:v>0.1045799786440762</c:v>
                </c:pt>
                <c:pt idx="170">
                  <c:v>9.7936473374356403E-2</c:v>
                </c:pt>
                <c:pt idx="171">
                  <c:v>9.1188246262576378E-2</c:v>
                </c:pt>
                <c:pt idx="172">
                  <c:v>8.4338128796226819E-2</c:v>
                </c:pt>
                <c:pt idx="173">
                  <c:v>7.7389098354035291E-2</c:v>
                </c:pt>
                <c:pt idx="174">
                  <c:v>7.0344281837523503E-2</c:v>
                </c:pt>
                <c:pt idx="175">
                  <c:v>6.3206959146243413E-2</c:v>
                </c:pt>
                <c:pt idx="176">
                  <c:v>5.5980566476027782E-2</c:v>
                </c:pt>
                <c:pt idx="177">
                  <c:v>4.8668699418795036E-2</c:v>
                </c:pt>
                <c:pt idx="178">
                  <c:v>4.1275115841779453E-2</c:v>
                </c:pt>
                <c:pt idx="179">
                  <c:v>3.3803738523420002E-2</c:v>
                </c:pt>
                <c:pt idx="180">
                  <c:v>2.6258657522569173E-2</c:v>
                </c:pt>
                <c:pt idx="181">
                  <c:v>1.8644132257186641E-2</c:v>
                </c:pt>
                <c:pt idx="182">
                  <c:v>1.0964593268310452E-2</c:v>
                </c:pt>
                <c:pt idx="183">
                  <c:v>3.2246436446481397E-3</c:v>
                </c:pt>
                <c:pt idx="184">
                  <c:v>-4.5709399168867293E-3</c:v>
                </c:pt>
                <c:pt idx="185">
                  <c:v>-1.2417206439673478E-2</c:v>
                </c:pt>
                <c:pt idx="186">
                  <c:v>-2.030903040972909E-2</c:v>
                </c:pt>
                <c:pt idx="187">
                  <c:v>-2.8241111956655907E-2</c:v>
                </c:pt>
                <c:pt idx="188">
                  <c:v>-3.620797749758875E-2</c:v>
                </c:pt>
                <c:pt idx="189">
                  <c:v>-4.4203980868126713E-2</c:v>
                </c:pt>
                <c:pt idx="190">
                  <c:v>-5.2223304963605166E-2</c:v>
                </c:pt>
                <c:pt idx="191">
                  <c:v>-6.0259963913230408E-2</c:v>
                </c:pt>
                <c:pt idx="192">
                  <c:v>-6.8307805808766275E-2</c:v>
                </c:pt>
                <c:pt idx="193">
                  <c:v>-7.6360516008115553E-2</c:v>
                </c:pt>
                <c:pt idx="194">
                  <c:v>-8.4411621032942641E-2</c:v>
                </c:pt>
                <c:pt idx="195">
                  <c:v>-9.2454493077862132E-2</c:v>
                </c:pt>
                <c:pt idx="196">
                  <c:v>-0.10048235514698334</c:v>
                </c:pt>
                <c:pt idx="197">
                  <c:v>-0.10848828683159439</c:v>
                </c:pt>
                <c:pt idx="198">
                  <c:v>-0.11646523074067616</c:v>
                </c:pt>
                <c:pt idx="199">
                  <c:v>-0.12440599959347853</c:v>
                </c:pt>
                <c:pt idx="200">
                  <c:v>-0.13230328398085778</c:v>
                </c:pt>
                <c:pt idx="201">
                  <c:v>-0.1401496607992776</c:v>
                </c:pt>
                <c:pt idx="202">
                  <c:v>-0.1479376023583665</c:v>
                </c:pt>
                <c:pt idx="203">
                  <c:v>-0.15565948615981995</c:v>
                </c:pt>
                <c:pt idx="204">
                  <c:v>-0.16330760534205258</c:v>
                </c:pt>
                <c:pt idx="205">
                  <c:v>-0.17087417978153763</c:v>
                </c:pt>
                <c:pt idx="206">
                  <c:v>-0.17835136783809435</c:v>
                </c:pt>
                <c:pt idx="207">
                  <c:v>-0.18573127872766104</c:v>
                </c:pt>
                <c:pt idx="208">
                  <c:v>-0.19300598550225168</c:v>
                </c:pt>
                <c:pt idx="209">
                  <c:v>-0.20016753861269088</c:v>
                </c:pt>
                <c:pt idx="210">
                  <c:v>-0.2072079800259532</c:v>
                </c:pt>
                <c:pt idx="211">
                  <c:v>-0.21411935786470337</c:v>
                </c:pt>
                <c:pt idx="212">
                  <c:v>-0.22089374153270835</c:v>
                </c:pt>
                <c:pt idx="213">
                  <c:v>-0.22752323728574275</c:v>
                </c:pt>
                <c:pt idx="214">
                  <c:v>-0.23400000420378397</c:v>
                </c:pt>
                <c:pt idx="215">
                  <c:v>-0.24031627051630888</c:v>
                </c:pt>
                <c:pt idx="216">
                  <c:v>-0.24646435022897428</c:v>
                </c:pt>
                <c:pt idx="217">
                  <c:v>-0.25243665999635923</c:v>
                </c:pt>
                <c:pt idx="218">
                  <c:v>-0.25822573618216005</c:v>
                </c:pt>
                <c:pt idx="219">
                  <c:v>-0.26382425204521809</c:v>
                </c:pt>
                <c:pt idx="220">
                  <c:v>-0.26922503498690098</c:v>
                </c:pt>
                <c:pt idx="221">
                  <c:v>-0.27442108379296304</c:v>
                </c:pt>
                <c:pt idx="222">
                  <c:v>-0.27940558580092834</c:v>
                </c:pt>
                <c:pt idx="223">
                  <c:v>-0.28417193392214912</c:v>
                </c:pt>
                <c:pt idx="224">
                  <c:v>-0.28871374344660161</c:v>
                </c:pt>
                <c:pt idx="225">
                  <c:v>-0.29302486855740906</c:v>
                </c:pt>
                <c:pt idx="226">
                  <c:v>-0.29709941848170462</c:v>
                </c:pt>
                <c:pt idx="227">
                  <c:v>-0.30093177320453002</c:v>
                </c:pt>
                <c:pt idx="228">
                  <c:v>-0.30451659867295611</c:v>
                </c:pt>
                <c:pt idx="229">
                  <c:v>-0.30784886141864476</c:v>
                </c:pt>
                <c:pt idx="230">
                  <c:v>-0.31092384252864402</c:v>
                </c:pt>
                <c:pt idx="231">
                  <c:v>-0.31373715089621168</c:v>
                </c:pt>
                <c:pt idx="232">
                  <c:v>-0.31628473568607163</c:v>
                </c:pt>
                <c:pt idx="233">
                  <c:v>-0.31856289795148385</c:v>
                </c:pt>
                <c:pt idx="234">
                  <c:v>-0.32056830134408099</c:v>
                </c:pt>
                <c:pt idx="235">
                  <c:v>-0.32229798186141512</c:v>
                </c:pt>
                <c:pt idx="236">
                  <c:v>-0.32374935658148374</c:v>
                </c:pt>
                <c:pt idx="237">
                  <c:v>-0.32492023133849202</c:v>
                </c:pt>
                <c:pt idx="238">
                  <c:v>-0.32580880729910877</c:v>
                </c:pt>
                <c:pt idx="239">
                  <c:v>-0.32641368640412871</c:v>
                </c:pt>
                <c:pt idx="240">
                  <c:v>-0.32673387564626299</c:v>
                </c:pt>
                <c:pt idx="241">
                  <c:v>-0.32676879016074345</c:v>
                </c:pt>
                <c:pt idx="242">
                  <c:v>-0.32651825511176646</c:v>
                </c:pt>
                <c:pt idx="243">
                  <c:v>-0.32598250636418769</c:v>
                </c:pt>
                <c:pt idx="244">
                  <c:v>-0.32516218993632329</c:v>
                </c:pt>
                <c:pt idx="245">
                  <c:v>-0.32405836023629409</c:v>
                </c:pt>
                <c:pt idx="246">
                  <c:v>-0.32267247709081825</c:v>
                </c:pt>
                <c:pt idx="247">
                  <c:v>-0.32100640158179949</c:v>
                </c:pt>
                <c:pt idx="248">
                  <c:v>-0.31906239071245057</c:v>
                </c:pt>
                <c:pt idx="249">
                  <c:v>-0.31684309093063945</c:v>
                </c:pt>
                <c:pt idx="250">
                  <c:v>-0.3143515305433251</c:v>
                </c:pt>
              </c:numCache>
            </c:numRef>
          </c:val>
          <c:smooth val="0"/>
        </c:ser>
        <c:dLbls>
          <c:showLegendKey val="0"/>
          <c:showVal val="0"/>
          <c:showCatName val="0"/>
          <c:showSerName val="0"/>
          <c:showPercent val="0"/>
          <c:showBubbleSize val="0"/>
        </c:dLbls>
        <c:smooth val="0"/>
        <c:axId val="255384752"/>
        <c:axId val="255385144"/>
      </c:lineChart>
      <c:catAx>
        <c:axId val="255384752"/>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n-GB"/>
                  <a:t>Period</a:t>
                </a:r>
              </a:p>
            </c:rich>
          </c:tx>
          <c:layout>
            <c:manualLayout>
              <c:xMode val="edge"/>
              <c:yMode val="edge"/>
              <c:x val="0.47899343464419897"/>
              <c:y val="0.8856739827811378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5144"/>
        <c:crosses val="autoZero"/>
        <c:auto val="1"/>
        <c:lblAlgn val="ctr"/>
        <c:lblOffset val="100"/>
        <c:tickLblSkip val="30"/>
        <c:tickMarkSkip val="30"/>
        <c:noMultiLvlLbl val="0"/>
      </c:catAx>
      <c:valAx>
        <c:axId val="255385144"/>
        <c:scaling>
          <c:orientation val="minMax"/>
        </c:scaling>
        <c:delete val="0"/>
        <c:axPos val="l"/>
        <c:majorGridlines>
          <c:spPr>
            <a:ln w="3175">
              <a:solidFill>
                <a:srgbClr val="000000"/>
              </a:solidFill>
              <a:prstDash val="solid"/>
            </a:ln>
          </c:spPr>
        </c:majorGridlines>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475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31787693205017"/>
          <c:y val="6.5331349710318481E-2"/>
          <c:w val="0.81325634295713034"/>
          <c:h val="0.82997720043059131"/>
        </c:manualLayout>
      </c:layout>
      <c:scatterChart>
        <c:scatterStyle val="lineMarker"/>
        <c:varyColors val="0"/>
        <c:ser>
          <c:idx val="0"/>
          <c:order val="0"/>
          <c:tx>
            <c:v>Rocket location each period</c:v>
          </c:tx>
          <c:spPr>
            <a:ln w="19050">
              <a:noFill/>
            </a:ln>
          </c:spPr>
          <c:marker>
            <c:symbol val="circle"/>
            <c:size val="2"/>
            <c:spPr>
              <a:solidFill>
                <a:srgbClr val="C00000"/>
              </a:solidFill>
              <a:ln w="3175">
                <a:noFill/>
              </a:ln>
            </c:spPr>
          </c:marker>
          <c:xVal>
            <c:numRef>
              <c:f>Elliptical2!$Q$11:$JG$11</c:f>
              <c:numCache>
                <c:formatCode>0.00</c:formatCode>
                <c:ptCount val="251"/>
                <c:pt idx="0">
                  <c:v>0</c:v>
                </c:pt>
                <c:pt idx="1">
                  <c:v>203.387990943099</c:v>
                </c:pt>
                <c:pt idx="2">
                  <c:v>406.6126814591571</c:v>
                </c:pt>
                <c:pt idx="3">
                  <c:v>609.51731809384989</c:v>
                </c:pt>
                <c:pt idx="4">
                  <c:v>811.94551920317883</c:v>
                </c:pt>
                <c:pt idx="5">
                  <c:v>1013.7414387268508</c:v>
                </c:pt>
                <c:pt idx="6">
                  <c:v>1214.7499288081428</c:v>
                </c:pt>
                <c:pt idx="7">
                  <c:v>1414.8167009394738</c:v>
                </c:pt>
                <c:pt idx="8">
                  <c:v>1613.7884853189084</c:v>
                </c:pt>
                <c:pt idx="9">
                  <c:v>1811.5131881100085</c:v>
                </c:pt>
                <c:pt idx="10">
                  <c:v>2007.8400463058172</c:v>
                </c:pt>
                <c:pt idx="11">
                  <c:v>2202.6197799072083</c:v>
                </c:pt>
                <c:pt idx="12">
                  <c:v>2395.7047411363387</c:v>
                </c:pt>
                <c:pt idx="13">
                  <c:v>2586.949060417408</c:v>
                </c:pt>
                <c:pt idx="14">
                  <c:v>2776.2087888693163</c:v>
                </c:pt>
                <c:pt idx="15">
                  <c:v>2963.3420370679914</c:v>
                </c:pt>
                <c:pt idx="16">
                  <c:v>3148.2091098501119</c:v>
                </c:pt>
                <c:pt idx="17">
                  <c:v>3330.6726369445473</c:v>
                </c:pt>
                <c:pt idx="18">
                  <c:v>3510.5976992330052</c:v>
                </c:pt>
                <c:pt idx="19">
                  <c:v>3687.8519504570522</c:v>
                </c:pt>
                <c:pt idx="20">
                  <c:v>3862.30573420469</c:v>
                </c:pt>
                <c:pt idx="21">
                  <c:v>4033.832196026066</c:v>
                </c:pt>
                <c:pt idx="22">
                  <c:v>4202.3073905444398</c:v>
                </c:pt>
                <c:pt idx="23">
                  <c:v>4367.6103834452379</c:v>
                </c:pt>
                <c:pt idx="24">
                  <c:v>4529.6233482427651</c:v>
                </c:pt>
                <c:pt idx="25">
                  <c:v>4688.2316577408465</c:v>
                </c:pt>
                <c:pt idx="26">
                  <c:v>4843.3239701202219</c:v>
                </c:pt>
                <c:pt idx="27">
                  <c:v>4994.7923096019322</c:v>
                </c:pt>
                <c:pt idx="28">
                  <c:v>5142.5321416519546</c:v>
                </c:pt>
                <c:pt idx="29">
                  <c:v>5286.4424427081767</c:v>
                </c:pt>
                <c:pt idx="30">
                  <c:v>5426.4257644260733</c:v>
                </c:pt>
                <c:pt idx="31">
                  <c:v>5562.3882924543432</c:v>
                </c:pt>
                <c:pt idx="32">
                  <c:v>5694.239899766103</c:v>
                </c:pt>
                <c:pt idx="33">
                  <c:v>5821.8941945849911</c:v>
                </c:pt>
                <c:pt idx="34">
                  <c:v>5945.2685629587013</c:v>
                </c:pt>
                <c:pt idx="35">
                  <c:v>6064.2842060449339</c:v>
                </c:pt>
                <c:pt idx="36">
                  <c:v>6178.8661721865765</c:v>
                </c:pt>
                <c:pt idx="37">
                  <c:v>6288.9433838639834</c:v>
                </c:pt>
                <c:pt idx="38">
                  <c:v>6394.4486596226125</c:v>
                </c:pt>
                <c:pt idx="39">
                  <c:v>6495.3187310838111</c:v>
                </c:pt>
                <c:pt idx="40">
                  <c:v>6591.4942551554168</c:v>
                </c:pt>
                <c:pt idx="41">
                  <c:v>6682.9198215668703</c:v>
                </c:pt>
                <c:pt idx="42">
                  <c:v>6769.5439558607968</c:v>
                </c:pt>
                <c:pt idx="43">
                  <c:v>6851.3191179795776</c:v>
                </c:pt>
                <c:pt idx="44">
                  <c:v>6928.2016965910716</c:v>
                </c:pt>
                <c:pt idx="45">
                  <c:v>7000.1519993027514</c:v>
                </c:pt>
                <c:pt idx="46">
                  <c:v>7067.134238917678</c:v>
                </c:pt>
                <c:pt idx="47">
                  <c:v>7129.1165158893127</c:v>
                </c:pt>
                <c:pt idx="48">
                  <c:v>7186.0707971349484</c:v>
                </c:pt>
                <c:pt idx="49">
                  <c:v>7237.9728913697509</c:v>
                </c:pt>
                <c:pt idx="50">
                  <c:v>7284.8024211248439</c:v>
                </c:pt>
                <c:pt idx="51">
                  <c:v>7326.5427916137605</c:v>
                </c:pt>
                <c:pt idx="52">
                  <c:v>7363.1811566118713</c:v>
                </c:pt>
                <c:pt idx="53">
                  <c:v>7394.7083815131255</c:v>
                </c:pt>
                <c:pt idx="54">
                  <c:v>7421.1190037275665</c:v>
                </c:pt>
                <c:pt idx="55">
                  <c:v>7442.4111905818445</c:v>
                </c:pt>
                <c:pt idx="56">
                  <c:v>7458.5866948831099</c:v>
                </c:pt>
                <c:pt idx="57">
                  <c:v>7469.6508083044646</c:v>
                </c:pt>
                <c:pt idx="58">
                  <c:v>7475.6123127475394</c:v>
                </c:pt>
                <c:pt idx="59">
                  <c:v>7476.4834298347923</c:v>
                </c:pt>
                <c:pt idx="60">
                  <c:v>7472.2797686807762</c:v>
                </c:pt>
                <c:pt idx="61">
                  <c:v>7463.0202720880152</c:v>
                </c:pt>
                <c:pt idx="62">
                  <c:v>7448.7271613092726</c:v>
                </c:pt>
                <c:pt idx="63">
                  <c:v>7429.4258795138112</c:v>
                </c:pt>
                <c:pt idx="64">
                  <c:v>7405.1450340909523</c:v>
                </c:pt>
                <c:pt idx="65">
                  <c:v>7375.9163379197043</c:v>
                </c:pt>
                <c:pt idx="66">
                  <c:v>7341.7745497285669</c:v>
                </c:pt>
                <c:pt idx="67">
                  <c:v>7302.7574136648154</c:v>
                </c:pt>
                <c:pt idx="68">
                  <c:v>7258.9055981876927</c:v>
                </c:pt>
                <c:pt idx="69">
                  <c:v>7210.2626343949132</c:v>
                </c:pt>
                <c:pt idx="70">
                  <c:v>7156.874853886924</c:v>
                </c:pt>
                <c:pt idx="71">
                  <c:v>7098.7913262682405</c:v>
                </c:pt>
                <c:pt idx="72">
                  <c:v>7036.0637963801237</c:v>
                </c:pt>
                <c:pt idx="73">
                  <c:v>6968.7466213538064</c:v>
                </c:pt>
                <c:pt idx="74">
                  <c:v>6896.896707568384</c:v>
                </c:pt>
                <c:pt idx="75">
                  <c:v>6820.5734475924955</c:v>
                </c:pt>
                <c:pt idx="76">
                  <c:v>6739.8386571839555</c:v>
                </c:pt>
                <c:pt idx="77">
                  <c:v>6654.7565124165721</c:v>
                </c:pt>
                <c:pt idx="78">
                  <c:v>6565.3934869985715</c:v>
                </c:pt>
                <c:pt idx="79">
                  <c:v>6471.8182898423092</c:v>
                </c:pt>
                <c:pt idx="80">
                  <c:v>6374.1018029402821</c:v>
                </c:pt>
                <c:pt idx="81">
                  <c:v>6272.3170195979264</c:v>
                </c:pt>
                <c:pt idx="82">
                  <c:v>6166.5389830692375</c:v>
                </c:pt>
                <c:pt idx="83">
                  <c:v>6056.8447256369109</c:v>
                </c:pt>
                <c:pt idx="84">
                  <c:v>5943.3132081745671</c:v>
                </c:pt>
                <c:pt idx="85">
                  <c:v>5826.0252602244282</c:v>
                </c:pt>
                <c:pt idx="86">
                  <c:v>5705.0635206200086</c:v>
                </c:pt>
                <c:pt idx="87">
                  <c:v>5580.5123786794284</c:v>
                </c:pt>
                <c:pt idx="88">
                  <c:v>5452.4579159913828</c:v>
                </c:pt>
                <c:pt idx="89">
                  <c:v>5320.9878488121867</c:v>
                </c:pt>
                <c:pt idx="90">
                  <c:v>5186.191471088895</c:v>
                </c:pt>
                <c:pt idx="91">
                  <c:v>5048.1595981202681</c:v>
                </c:pt>
                <c:pt idx="92">
                  <c:v>4906.9845108641557</c:v>
                </c:pt>
                <c:pt idx="93">
                  <c:v>4762.7599008968682</c:v>
                </c:pt>
                <c:pt idx="94">
                  <c:v>4615.5808160272372</c:v>
                </c:pt>
                <c:pt idx="95">
                  <c:v>4465.5436065652884</c:v>
                </c:pt>
                <c:pt idx="96">
                  <c:v>4312.7458722428664</c:v>
                </c:pt>
                <c:pt idx="97">
                  <c:v>4157.2864097810043</c:v>
                </c:pt>
                <c:pt idx="98">
                  <c:v>3999.265161096489</c:v>
                </c:pt>
                <c:pt idx="99">
                  <c:v>3838.783162137805</c:v>
                </c:pt>
                <c:pt idx="100">
                  <c:v>3675.9424923385136</c:v>
                </c:pt>
                <c:pt idx="101">
                  <c:v>3510.8462246741051</c:v>
                </c:pt>
                <c:pt idx="102">
                  <c:v>3343.5983763064414</c:v>
                </c:pt>
                <c:pt idx="103">
                  <c:v>3174.3038597980917</c:v>
                </c:pt>
                <c:pt idx="104">
                  <c:v>3003.0684348772565</c:v>
                </c:pt>
                <c:pt idx="105">
                  <c:v>2829.9986607322721</c:v>
                </c:pt>
                <c:pt idx="106">
                  <c:v>2655.2018488132699</c:v>
                </c:pt>
                <c:pt idx="107">
                  <c:v>2478.7860161171511</c:v>
                </c:pt>
                <c:pt idx="108">
                  <c:v>2300.8598389307831</c:v>
                </c:pt>
                <c:pt idx="109">
                  <c:v>2121.5326070060332</c:v>
                </c:pt>
                <c:pt idx="110">
                  <c:v>1940.9141781391968</c:v>
                </c:pt>
                <c:pt idx="111">
                  <c:v>1759.1149331263944</c:v>
                </c:pt>
                <c:pt idx="112">
                  <c:v>1576.2457310654227</c:v>
                </c:pt>
                <c:pt idx="113">
                  <c:v>1392.4178649738706</c:v>
                </c:pt>
                <c:pt idx="114">
                  <c:v>1207.7430176923194</c:v>
                </c:pt>
                <c:pt idx="115">
                  <c:v>1022.3332180409319</c:v>
                </c:pt>
                <c:pt idx="116">
                  <c:v>836.30079719697551</c:v>
                </c:pt>
                <c:pt idx="117">
                  <c:v>649.75834526030769</c:v>
                </c:pt>
                <c:pt idx="118">
                  <c:v>462.81866797338927</c:v>
                </c:pt>
                <c:pt idx="119">
                  <c:v>275.59474356194312</c:v>
                </c:pt>
                <c:pt idx="120">
                  <c:v>88.199679662028529</c:v>
                </c:pt>
                <c:pt idx="121">
                  <c:v>-99.253329700878709</c:v>
                </c:pt>
                <c:pt idx="122">
                  <c:v>-286.65104711560747</c:v>
                </c:pt>
                <c:pt idx="123">
                  <c:v>-473.88023480650241</c:v>
                </c:pt>
                <c:pt idx="124">
                  <c:v>-660.82769770710263</c:v>
                </c:pt>
                <c:pt idx="125">
                  <c:v>-847.380326621108</c:v>
                </c:pt>
                <c:pt idx="126">
                  <c:v>-1033.4251415055166</c:v>
                </c:pt>
                <c:pt idx="127">
                  <c:v>-1218.8493349104881</c:v>
                </c:pt>
                <c:pt idx="128">
                  <c:v>-1403.5403156104617</c:v>
                </c:pt>
                <c:pt idx="129">
                  <c:v>-1587.3857524606858</c:v>
                </c:pt>
                <c:pt idx="130">
                  <c:v>-1770.2736185129006</c:v>
                </c:pt>
                <c:pt idx="131">
                  <c:v>-1952.0922354236016</c:v>
                </c:pt>
                <c:pt idx="132">
                  <c:v>-2132.7303181877005</c:v>
                </c:pt>
                <c:pt idx="133">
                  <c:v>-2312.0770202298431</c:v>
                </c:pt>
                <c:pt idx="134">
                  <c:v>-2490.0219788850168</c:v>
                </c:pt>
                <c:pt idx="135">
                  <c:v>-2666.455361299204</c:v>
                </c:pt>
                <c:pt idx="136">
                  <c:v>-2841.2679107801714</c:v>
                </c:pt>
                <c:pt idx="137">
                  <c:v>-3014.3509936273854</c:v>
                </c:pt>
                <c:pt idx="138">
                  <c:v>-3185.5966464691201</c:v>
                </c:pt>
                <c:pt idx="139">
                  <c:v>-3354.8976241337332</c:v>
                </c:pt>
                <c:pt idx="140">
                  <c:v>-3522.1474480807424</c:v>
                </c:pt>
                <c:pt idx="141">
                  <c:v>-3687.2404554161999</c:v>
                </c:pt>
                <c:pt idx="142">
                  <c:v>-3850.0718485152925</c:v>
                </c:pt>
                <c:pt idx="143">
                  <c:v>-4010.5377452736348</c:v>
                </c:pt>
                <c:pt idx="144">
                  <c:v>-4168.5352300071336</c:v>
                </c:pt>
                <c:pt idx="145">
                  <c:v>-4323.9624050184148</c:v>
                </c:pt>
                <c:pt idx="146">
                  <c:v>-4476.7184428460796</c:v>
                </c:pt>
                <c:pt idx="147">
                  <c:v>-4626.7036392109731</c:v>
                </c:pt>
                <c:pt idx="148">
                  <c:v>-4773.8194666715344</c:v>
                </c:pt>
                <c:pt idx="149">
                  <c:v>-4917.9686289981173</c:v>
                </c:pt>
                <c:pt idx="150">
                  <c:v>-5059.0551162736683</c:v>
                </c:pt>
                <c:pt idx="151">
                  <c:v>-5196.9842607257387</c:v>
                </c:pt>
                <c:pt idx="152">
                  <c:v>-5331.6627932920755</c:v>
                </c:pt>
                <c:pt idx="153">
                  <c:v>-5462.9989009193132</c:v>
                </c:pt>
                <c:pt idx="154">
                  <c:v>-5590.9022845911941</c:v>
                </c:pt>
                <c:pt idx="155">
                  <c:v>-5715.2842180798252</c:v>
                </c:pt>
                <c:pt idx="156">
                  <c:v>-5836.0576074101109</c:v>
                </c:pt>
                <c:pt idx="157">
                  <c:v>-5953.1370510241395</c:v>
                </c:pt>
                <c:pt idx="158">
                  <c:v>-6066.4389006287483</c:v>
                </c:pt>
                <c:pt idx="159">
                  <c:v>-6175.8813227058054</c:v>
                </c:pt>
                <c:pt idx="160">
                  <c:v>-6281.3843606608752</c:v>
                </c:pt>
                <c:pt idx="161">
                  <c:v>-6382.8699975818736</c:v>
                </c:pt>
                <c:pt idx="162">
                  <c:v>-6480.2622195753138</c:v>
                </c:pt>
                <c:pt idx="163">
                  <c:v>-6573.4870796431705</c:v>
                </c:pt>
                <c:pt idx="164">
                  <c:v>-6662.4727620592757</c:v>
                </c:pt>
                <c:pt idx="165">
                  <c:v>-6747.1496471992014</c:v>
                </c:pt>
                <c:pt idx="166">
                  <c:v>-6827.4503767731467</c:v>
                </c:pt>
                <c:pt idx="167">
                  <c:v>-6903.3099194062997</c:v>
                </c:pt>
                <c:pt idx="168">
                  <c:v>-6974.6656365062208</c:v>
                </c:pt>
                <c:pt idx="169">
                  <c:v>-7041.4573483516888</c:v>
                </c:pt>
                <c:pt idx="170">
                  <c:v>-7103.6274003322251</c:v>
                </c:pt>
                <c:pt idx="171">
                  <c:v>-7161.1207292621948</c:v>
                </c:pt>
                <c:pt idx="172">
                  <c:v>-7213.8849296880298</c:v>
                </c:pt>
                <c:pt idx="173">
                  <c:v>-7261.8703201016242</c:v>
                </c:pt>
                <c:pt idx="174">
                  <c:v>-7305.0300089674492</c:v>
                </c:pt>
                <c:pt idx="175">
                  <c:v>-7343.3199604654064</c:v>
                </c:pt>
                <c:pt idx="176">
                  <c:v>-7376.6990598458251</c:v>
                </c:pt>
                <c:pt idx="177">
                  <c:v>-7405.1291782875023</c:v>
                </c:pt>
                <c:pt idx="178">
                  <c:v>-7428.5752371440985</c:v>
                </c:pt>
                <c:pt idx="179">
                  <c:v>-7447.0052714586909</c:v>
                </c:pt>
                <c:pt idx="180">
                  <c:v>-7460.3904926209298</c:v>
                </c:pt>
                <c:pt idx="181">
                  <c:v>-7468.7053500358425</c:v>
                </c:pt>
                <c:pt idx="182">
                  <c:v>-7471.9275916681681</c:v>
                </c:pt>
                <c:pt idx="183">
                  <c:v>-7470.0383233210432</c:v>
                </c:pt>
                <c:pt idx="184">
                  <c:v>-7463.0220665029992</c:v>
                </c:pt>
                <c:pt idx="185">
                  <c:v>-7450.8668147326171</c:v>
                </c:pt>
                <c:pt idx="186">
                  <c:v>-7433.5640881257568</c:v>
                </c:pt>
                <c:pt idx="187">
                  <c:v>-7411.1089861061882</c:v>
                </c:pt>
                <c:pt idx="188">
                  <c:v>-7383.5002380767146</c:v>
                </c:pt>
                <c:pt idx="189">
                  <c:v>-7350.740251884391</c:v>
                </c:pt>
                <c:pt idx="190">
                  <c:v>-7312.8351599104872</c:v>
                </c:pt>
                <c:pt idx="191">
                  <c:v>-7269.7948626132093</c:v>
                </c:pt>
                <c:pt idx="192">
                  <c:v>-7221.6330693491182</c:v>
                </c:pt>
                <c:pt idx="193">
                  <c:v>-7168.3673362975778</c:v>
                </c:pt>
                <c:pt idx="194">
                  <c:v>-7110.0191013114791</c:v>
                </c:pt>
                <c:pt idx="195">
                  <c:v>-7046.6137155170891</c:v>
                </c:pt>
                <c:pt idx="196">
                  <c:v>-6978.1804714859554</c:v>
                </c:pt>
                <c:pt idx="197">
                  <c:v>-6904.7526278027071</c:v>
                </c:pt>
                <c:pt idx="198">
                  <c:v>-6826.3674298539754</c:v>
                </c:pt>
                <c:pt idx="199">
                  <c:v>-6743.0661266660272</c:v>
                </c:pt>
                <c:pt idx="200">
                  <c:v>-6654.8939836215704</c:v>
                </c:pt>
                <c:pt idx="201">
                  <c:v>-6561.9002908900047</c:v>
                </c:pt>
                <c:pt idx="202">
                  <c:v>-6464.1383674099825</c:v>
                </c:pt>
                <c:pt idx="203">
                  <c:v>-6361.665560268405</c:v>
                </c:pt>
                <c:pt idx="204">
                  <c:v>-6254.5432393263627</c:v>
                </c:pt>
                <c:pt idx="205">
                  <c:v>-6142.8367869494705</c:v>
                </c:pt>
                <c:pt idx="206">
                  <c:v>-6026.6155827080138</c:v>
                </c:pt>
                <c:pt idx="207">
                  <c:v>-5905.9529829211269</c:v>
                </c:pt>
                <c:pt idx="208">
                  <c:v>-5780.9262949288004</c:v>
                </c:pt>
                <c:pt idx="209">
                  <c:v>-5651.6167459861254</c:v>
                </c:pt>
                <c:pt idx="210">
                  <c:v>-5518.1094466853046</c:v>
                </c:pt>
                <c:pt idx="211">
                  <c:v>-5380.4933488232818</c:v>
                </c:pt>
                <c:pt idx="212">
                  <c:v>-5238.8611976456659</c:v>
                </c:pt>
                <c:pt idx="213">
                  <c:v>-5093.3094784113027</c:v>
                </c:pt>
                <c:pt idx="214">
                  <c:v>-4943.9383572362167</c:v>
                </c:pt>
                <c:pt idx="215">
                  <c:v>-4790.8516161908074</c:v>
                </c:pt>
                <c:pt idx="216">
                  <c:v>-4634.1565826396672</c:v>
                </c:pt>
                <c:pt idx="217">
                  <c:v>-4473.964052829846</c:v>
                </c:pt>
                <c:pt idx="218">
                  <c:v>-4310.3882097498963</c:v>
                </c:pt>
                <c:pt idx="219">
                  <c:v>-4143.5465352993824</c:v>
                </c:pt>
                <c:pt idx="220">
                  <c:v>-3973.5597168259033</c:v>
                </c:pt>
                <c:pt idx="221">
                  <c:v>-3800.5515481045395</c:v>
                </c:pt>
                <c:pt idx="222">
                  <c:v>-3624.6488248525288</c:v>
                </c:pt>
                <c:pt idx="223">
                  <c:v>-3445.9812348901223</c:v>
                </c:pt>
                <c:pt idx="224">
                  <c:v>-3264.6812430765845</c:v>
                </c:pt>
                <c:pt idx="225">
                  <c:v>-3080.883971168214</c:v>
                </c:pt>
                <c:pt idx="226">
                  <c:v>-2894.7270727632012</c:v>
                </c:pt>
                <c:pt idx="227">
                  <c:v>-2706.3506035155269</c:v>
                </c:pt>
                <c:pt idx="228">
                  <c:v>-2515.896886817186</c:v>
                </c:pt>
                <c:pt idx="229">
                  <c:v>-2323.5103751647716</c:v>
                </c:pt>
                <c:pt idx="230">
                  <c:v>-2129.3375074423539</c:v>
                </c:pt>
                <c:pt idx="231">
                  <c:v>-1933.5265623680707</c:v>
                </c:pt>
                <c:pt idx="232">
                  <c:v>-1736.2275083663249</c:v>
                </c:pt>
                <c:pt idx="233">
                  <c:v>-1537.5918501411631</c:v>
                </c:pt>
                <c:pt idx="234">
                  <c:v>-1337.7724722394655</c:v>
                </c:pt>
                <c:pt idx="235">
                  <c:v>-1136.9234799037272</c:v>
                </c:pt>
                <c:pt idx="236">
                  <c:v>-935.20003752548257</c:v>
                </c:pt>
                <c:pt idx="237">
                  <c:v>-732.75820501938176</c:v>
                </c:pt>
                <c:pt idx="238">
                  <c:v>-529.75477244620492</c:v>
                </c:pt>
                <c:pt idx="239">
                  <c:v>-326.3470932202876</c:v>
                </c:pt>
                <c:pt idx="240">
                  <c:v>-122.69291624190419</c:v>
                </c:pt>
                <c:pt idx="241">
                  <c:v>-1.7559611441450898E-12</c:v>
                </c:pt>
                <c:pt idx="242">
                  <c:v>-1.7560114672566011E-12</c:v>
                </c:pt>
                <c:pt idx="243">
                  <c:v>-1.75611910708125E-12</c:v>
                </c:pt>
                <c:pt idx="244">
                  <c:v>-1.7562839946337366E-12</c:v>
                </c:pt>
                <c:pt idx="245">
                  <c:v>-1.7565060109384907E-12</c:v>
                </c:pt>
                <c:pt idx="246">
                  <c:v>-1.7567849871788608E-12</c:v>
                </c:pt>
                <c:pt idx="247">
                  <c:v>-1.7571207049177019E-12</c:v>
                </c:pt>
                <c:pt idx="248">
                  <c:v>-1.7575128963887388E-12</c:v>
                </c:pt>
                <c:pt idx="249">
                  <c:v>-1.7579612448578697E-12</c:v>
                </c:pt>
                <c:pt idx="250">
                  <c:v>-1.7584653850533755E-12</c:v>
                </c:pt>
              </c:numCache>
            </c:numRef>
          </c:xVal>
          <c:yVal>
            <c:numRef>
              <c:f>Elliptical2!$Q$12:$JG$12</c:f>
              <c:numCache>
                <c:formatCode>0.00</c:formatCode>
                <c:ptCount val="251"/>
                <c:pt idx="0">
                  <c:v>7178</c:v>
                </c:pt>
                <c:pt idx="1">
                  <c:v>7175.229901305468</c:v>
                </c:pt>
                <c:pt idx="2">
                  <c:v>7166.9224097975584</c:v>
                </c:pt>
                <c:pt idx="3">
                  <c:v>7153.0853466791696</c:v>
                </c:pt>
                <c:pt idx="4">
                  <c:v>7133.7313089157233</c:v>
                </c:pt>
                <c:pt idx="5">
                  <c:v>7108.8776498300431</c:v>
                </c:pt>
                <c:pt idx="6">
                  <c:v>7078.546453076844</c:v>
                </c:pt>
                <c:pt idx="7">
                  <c:v>7042.76450007528</c:v>
                </c:pt>
                <c:pt idx="8">
                  <c:v>7001.5632309962775</c:v>
                </c:pt>
                <c:pt idx="9">
                  <c:v>6954.9786994193191</c:v>
                </c:pt>
                <c:pt idx="10">
                  <c:v>6903.0515207905291</c:v>
                </c:pt>
                <c:pt idx="11">
                  <c:v>6845.8268148305151</c:v>
                </c:pt>
                <c:pt idx="12">
                  <c:v>6783.3541420562196</c:v>
                </c:pt>
                <c:pt idx="13">
                  <c:v>6715.6874345960487</c:v>
                </c:pt>
                <c:pt idx="14">
                  <c:v>6642.8849214915654</c:v>
                </c:pt>
                <c:pt idx="15">
                  <c:v>6565.0090486922545</c:v>
                </c:pt>
                <c:pt idx="16">
                  <c:v>6482.1263939619212</c:v>
                </c:pt>
                <c:pt idx="17">
                  <c:v>6394.3075769263914</c:v>
                </c:pt>
                <c:pt idx="18">
                  <c:v>6301.6271645021698</c:v>
                </c:pt>
                <c:pt idx="19">
                  <c:v>6204.1635719545829</c:v>
                </c:pt>
                <c:pt idx="20">
                  <c:v>6101.9989598416678</c:v>
                </c:pt>
                <c:pt idx="21">
                  <c:v>5995.2191271066649</c:v>
                </c:pt>
                <c:pt idx="22">
                  <c:v>5883.9134005874057</c:v>
                </c:pt>
                <c:pt idx="23">
                  <c:v>5768.1745212151536</c:v>
                </c:pt>
                <c:pt idx="24">
                  <c:v>5648.0985271786358</c:v>
                </c:pt>
                <c:pt idx="25">
                  <c:v>5523.7846343309511</c:v>
                </c:pt>
                <c:pt idx="26">
                  <c:v>5395.3351141180156</c:v>
                </c:pt>
                <c:pt idx="27">
                  <c:v>5262.855169306984</c:v>
                </c:pt>
                <c:pt idx="28">
                  <c:v>5126.4528077918922</c:v>
                </c:pt>
                <c:pt idx="29">
                  <c:v>4986.238714751581</c:v>
                </c:pt>
                <c:pt idx="30">
                  <c:v>4842.3261234317133</c:v>
                </c:pt>
                <c:pt idx="31">
                  <c:v>4694.8306848187094</c:v>
                </c:pt>
                <c:pt idx="32">
                  <c:v>4543.8703364684079</c:v>
                </c:pt>
                <c:pt idx="33">
                  <c:v>4389.5651707465477</c:v>
                </c:pt>
                <c:pt idx="34">
                  <c:v>4232.0373027316809</c:v>
                </c:pt>
                <c:pt idx="35">
                  <c:v>4071.4107380239343</c:v>
                </c:pt>
                <c:pt idx="36">
                  <c:v>3907.8112406952491</c:v>
                </c:pt>
                <c:pt idx="37">
                  <c:v>3741.3662016083604</c:v>
                </c:pt>
                <c:pt idx="38">
                  <c:v>3572.2045073228956</c:v>
                </c:pt>
                <c:pt idx="39">
                  <c:v>3400.4564097976931</c:v>
                </c:pt>
                <c:pt idx="40">
                  <c:v>3226.2533970887566</c:v>
                </c:pt>
                <c:pt idx="41">
                  <c:v>3049.7280652322324</c:v>
                </c:pt>
                <c:pt idx="42">
                  <c:v>2871.0139914915853</c:v>
                </c:pt>
                <c:pt idx="43">
                  <c:v>2690.2456091376644</c:v>
                </c:pt>
                <c:pt idx="44">
                  <c:v>2507.5580839197805</c:v>
                </c:pt>
                <c:pt idx="45">
                  <c:v>2323.0871923752175</c:v>
                </c:pt>
                <c:pt idx="46">
                  <c:v>2136.9692021138835</c:v>
                </c:pt>
                <c:pt idx="47">
                  <c:v>1949.3407542041057</c:v>
                </c:pt>
                <c:pt idx="48">
                  <c:v>1760.3387477749479</c:v>
                </c:pt>
                <c:pt idx="49">
                  <c:v>1570.1002269398089</c:v>
                </c:pt>
                <c:pt idx="50">
                  <c:v>1378.762270135773</c:v>
                </c:pt>
                <c:pt idx="51">
                  <c:v>1186.4618819628247</c:v>
                </c:pt>
                <c:pt idx="52">
                  <c:v>993.33588759715792</c:v>
                </c:pt>
                <c:pt idx="53">
                  <c:v>799.52082984291394</c:v>
                </c:pt>
                <c:pt idx="54">
                  <c:v>605.15286887728507</c:v>
                </c:pt>
                <c:pt idx="55">
                  <c:v>410.36768473467782</c:v>
                </c:pt>
                <c:pt idx="56">
                  <c:v>215.30038256670102</c:v>
                </c:pt>
                <c:pt idx="57">
                  <c:v>20.085400706267741</c:v>
                </c:pt>
                <c:pt idx="58">
                  <c:v>-175.14357844415238</c:v>
                </c:pt>
                <c:pt idx="59">
                  <c:v>-370.25371468793412</c:v>
                </c:pt>
                <c:pt idx="60">
                  <c:v>-565.11309346860548</c:v>
                </c:pt>
                <c:pt idx="61">
                  <c:v>-759.59080646537655</c:v>
                </c:pt>
                <c:pt idx="62">
                  <c:v>-953.55702935898967</c:v>
                </c:pt>
                <c:pt idx="63">
                  <c:v>-1146.8830967831943</c:v>
                </c:pt>
                <c:pt idx="64">
                  <c:v>-1339.4415744831501</c:v>
                </c:pt>
                <c:pt idx="65">
                  <c:v>-1531.1063287075394</c:v>
                </c:pt>
                <c:pt idx="66">
                  <c:v>-1721.7525928663774</c:v>
                </c:pt>
                <c:pt idx="67">
                  <c:v>-1911.2570314912055</c:v>
                </c:pt>
                <c:pt idx="68">
                  <c:v>-2099.4978015387619</c:v>
                </c:pt>
                <c:pt idx="69">
                  <c:v>-2286.3546110833022</c:v>
                </c:pt>
                <c:pt idx="70">
                  <c:v>-2471.7087754462837</c:v>
                </c:pt>
                <c:pt idx="71">
                  <c:v>-2655.4432708155614</c:v>
                </c:pt>
                <c:pt idx="72">
                  <c:v>-2837.4427854090982</c:v>
                </c:pt>
                <c:pt idx="73">
                  <c:v>-3017.593768240919</c:v>
                </c:pt>
                <c:pt idx="74">
                  <c:v>-3195.7844755492888</c:v>
                </c:pt>
                <c:pt idx="75">
                  <c:v>-3371.9050149491504</c:v>
                </c:pt>
                <c:pt idx="76">
                  <c:v>-3545.8473873725461</c:v>
                </c:pt>
                <c:pt idx="77">
                  <c:v>-3717.5055268621982</c:v>
                </c:pt>
                <c:pt idx="78">
                  <c:v>-3886.7753382845967</c:v>
                </c:pt>
                <c:pt idx="79">
                  <c:v>-4053.5547330298305</c:v>
                </c:pt>
                <c:pt idx="80">
                  <c:v>-4217.7436627660954</c:v>
                </c:pt>
                <c:pt idx="81">
                  <c:v>-4379.2441513172589</c:v>
                </c:pt>
                <c:pt idx="82">
                  <c:v>-4537.9603247320301</c:v>
                </c:pt>
                <c:pt idx="83">
                  <c:v>-4693.7984396134216</c:v>
                </c:pt>
                <c:pt idx="84">
                  <c:v>-4846.6669097768518</c:v>
                </c:pt>
                <c:pt idx="85">
                  <c:v>-4996.4763313051017</c:v>
                </c:pt>
                <c:pt idx="86">
                  <c:v>-5143.1395060676014</c:v>
                </c:pt>
                <c:pt idx="87">
                  <c:v>-5286.5714637710607</c:v>
                </c:pt>
                <c:pt idx="88">
                  <c:v>-5426.689482607494</c:v>
                </c:pt>
                <c:pt idx="89">
                  <c:v>-5563.4131085648105</c:v>
                </c:pt>
                <c:pt idx="90">
                  <c:v>-5696.6641734640989</c:v>
                </c:pt>
                <c:pt idx="91">
                  <c:v>-5826.3668117864781</c:v>
                </c:pt>
                <c:pt idx="92">
                  <c:v>-5952.447476351178</c:v>
                </c:pt>
                <c:pt idx="93">
                  <c:v>-6074.8349529050838</c:v>
                </c:pt>
                <c:pt idx="94">
                  <c:v>-6193.4603736825493</c:v>
                </c:pt>
                <c:pt idx="95">
                  <c:v>-6308.2572299927233</c:v>
                </c:pt>
                <c:pt idx="96">
                  <c:v>-6419.1613838900112</c:v>
                </c:pt>
                <c:pt idx="97">
                  <c:v>-6526.1110789816421</c:v>
                </c:pt>
                <c:pt idx="98">
                  <c:v>-6629.0469504245602</c:v>
                </c:pt>
                <c:pt idx="99">
                  <c:v>-6727.912034162101</c:v>
                </c:pt>
                <c:pt idx="100">
                  <c:v>-6822.6517754490233</c:v>
                </c:pt>
                <c:pt idx="101">
                  <c:v>-6913.2140367116772</c:v>
                </c:pt>
                <c:pt idx="102">
                  <c:v>-6999.5491047881214</c:v>
                </c:pt>
                <c:pt idx="103">
                  <c:v>-7081.6096975911187</c:v>
                </c:pt>
                <c:pt idx="104">
                  <c:v>-7159.3509702349083</c:v>
                </c:pt>
                <c:pt idx="105">
                  <c:v>-7232.7305206647334</c:v>
                </c:pt>
                <c:pt idx="106">
                  <c:v>-7301.7083948260861</c:v>
                </c:pt>
                <c:pt idx="107">
                  <c:v>-7366.2470914085561</c:v>
                </c:pt>
                <c:pt idx="108">
                  <c:v>-7426.3115661971851</c:v>
                </c:pt>
                <c:pt idx="109">
                  <c:v>-7481.8692360621844</c:v>
                </c:pt>
                <c:pt idx="110">
                  <c:v>-7532.8899826157567</c:v>
                </c:pt>
                <c:pt idx="111">
                  <c:v>-7579.3461555627273</c:v>
                </c:pt>
                <c:pt idx="112">
                  <c:v>-7621.2125757696576</c:v>
                </c:pt>
                <c:pt idx="113">
                  <c:v>-7658.4665380749102</c:v>
                </c:pt>
                <c:pt idx="114">
                  <c:v>-7691.0878138601884</c:v>
                </c:pt>
                <c:pt idx="115">
                  <c:v>-7719.0586534018548</c:v>
                </c:pt>
                <c:pt idx="116">
                  <c:v>-7742.3637880183323</c:v>
                </c:pt>
                <c:pt idx="117">
                  <c:v>-7760.9904320277128</c:v>
                </c:pt>
                <c:pt idx="118">
                  <c:v>-7774.9282845276475</c:v>
                </c:pt>
                <c:pt idx="119">
                  <c:v>-7784.1695310074538</c:v>
                </c:pt>
                <c:pt idx="120">
                  <c:v>-7788.708844800276</c:v>
                </c:pt>
                <c:pt idx="121">
                  <c:v>-7788.5433883810001</c:v>
                </c:pt>
                <c:pt idx="122">
                  <c:v>-7783.6728145135457</c:v>
                </c:pt>
                <c:pt idx="123">
                  <c:v>-7774.0992672489729</c:v>
                </c:pt>
                <c:pt idx="124">
                  <c:v>-7759.827382773783</c:v>
                </c:pt>
                <c:pt idx="125">
                  <c:v>-7740.8642901056046</c:v>
                </c:pt>
                <c:pt idx="126">
                  <c:v>-7717.2196116313435</c:v>
                </c:pt>
                <c:pt idx="127">
                  <c:v>-7688.9054634807326</c:v>
                </c:pt>
                <c:pt idx="128">
                  <c:v>-7655.9364557260878</c:v>
                </c:pt>
                <c:pt idx="129">
                  <c:v>-7618.3296923968755</c:v>
                </c:pt>
                <c:pt idx="130">
                  <c:v>-7576.1047712956133</c:v>
                </c:pt>
                <c:pt idx="131">
                  <c:v>-7529.2837835993769</c:v>
                </c:pt>
                <c:pt idx="132">
                  <c:v>-7477.8913132291254</c:v>
                </c:pt>
                <c:pt idx="133">
                  <c:v>-7421.9544359667816</c:v>
                </c:pt>
                <c:pt idx="134">
                  <c:v>-7361.5027182979111</c:v>
                </c:pt>
                <c:pt idx="135">
                  <c:v>-7296.5682159556209</c:v>
                </c:pt>
                <c:pt idx="136">
                  <c:v>-7227.1854721391337</c:v>
                </c:pt>
                <c:pt idx="137">
                  <c:v>-7153.3915153783219</c:v>
                </c:pt>
                <c:pt idx="138">
                  <c:v>-7075.225857013309</c:v>
                </c:pt>
                <c:pt idx="139">
                  <c:v>-6992.7304882560193</c:v>
                </c:pt>
                <c:pt idx="140">
                  <c:v>-6905.949876798486</c:v>
                </c:pt>
                <c:pt idx="141">
                  <c:v>-6814.9309629304289</c:v>
                </c:pt>
                <c:pt idx="142">
                  <c:v>-6719.7231551265941</c:v>
                </c:pt>
                <c:pt idx="143">
                  <c:v>-6620.3783250620827</c:v>
                </c:pt>
                <c:pt idx="144">
                  <c:v>-6516.950802011841</c:v>
                </c:pt>
                <c:pt idx="145">
                  <c:v>-6409.497366588349</c:v>
                </c:pt>
                <c:pt idx="146">
                  <c:v>-6298.0772437694604</c:v>
                </c:pt>
                <c:pt idx="147">
                  <c:v>-6182.7520951662791</c:v>
                </c:pt>
                <c:pt idx="148">
                  <c:v>-6063.5860104789426</c:v>
                </c:pt>
                <c:pt idx="149">
                  <c:v>-5940.6454980861972</c:v>
                </c:pt>
                <c:pt idx="150">
                  <c:v>-5813.9994747126821</c:v>
                </c:pt>
                <c:pt idx="151">
                  <c:v>-5683.7192541160066</c:v>
                </c:pt>
                <c:pt idx="152">
                  <c:v>-5549.8785347337989</c:v>
                </c:pt>
                <c:pt idx="153">
                  <c:v>-5412.5533862291777</c:v>
                </c:pt>
                <c:pt idx="154">
                  <c:v>-5271.8222348714244</c:v>
                </c:pt>
                <c:pt idx="155">
                  <c:v>-5127.7658476869856</c:v>
                </c:pt>
                <c:pt idx="156">
                  <c:v>-4980.4673153144277</c:v>
                </c:pt>
                <c:pt idx="157">
                  <c:v>-4830.0120334955818</c:v>
                </c:pt>
                <c:pt idx="158">
                  <c:v>-4676.4876831337779</c:v>
                </c:pt>
                <c:pt idx="159">
                  <c:v>-4519.9842088489058</c:v>
                </c:pt>
                <c:pt idx="160">
                  <c:v>-4360.5937959579778</c:v>
                </c:pt>
                <c:pt idx="161">
                  <c:v>-4198.4108458090632</c:v>
                </c:pt>
                <c:pt idx="162">
                  <c:v>-4033.531949395493</c:v>
                </c:pt>
                <c:pt idx="163">
                  <c:v>-3866.0558591770873</c:v>
                </c:pt>
                <c:pt idx="164">
                  <c:v>-3696.0834590342106</c:v>
                </c:pt>
                <c:pt idx="165">
                  <c:v>-3523.7177322809016</c:v>
                </c:pt>
                <c:pt idx="166">
                  <c:v>-3349.0637276628154</c:v>
                </c:pt>
                <c:pt idx="167">
                  <c:v>-3172.2285232663735</c:v>
                </c:pt>
                <c:pt idx="168">
                  <c:v>-2993.3211882658147</c:v>
                </c:pt>
                <c:pt idx="169">
                  <c:v>-2812.4527424356615</c:v>
                </c:pt>
                <c:pt idx="170">
                  <c:v>-2629.7361133571908</c:v>
                </c:pt>
                <c:pt idx="171">
                  <c:v>-2445.2860912487972</c:v>
                </c:pt>
                <c:pt idx="172">
                  <c:v>-2259.2192813517822</c:v>
                </c:pt>
                <c:pt idx="173">
                  <c:v>-2071.6540538050062</c:v>
                </c:pt>
                <c:pt idx="174">
                  <c:v>-1882.7104909442839</c:v>
                </c:pt>
                <c:pt idx="175">
                  <c:v>-1692.5103319647478</c:v>
                </c:pt>
                <c:pt idx="176">
                  <c:v>-1501.1769148878227</c:v>
                </c:pt>
                <c:pt idx="177">
                  <c:v>-1308.8351157773598</c:v>
                </c:pt>
                <c:pt idx="178">
                  <c:v>-1115.6112851535684</c:v>
                </c:pt>
                <c:pt idx="179">
                  <c:v>-921.63318155746902</c:v>
                </c:pt>
                <c:pt idx="180">
                  <c:v>-727.02990222305857</c:v>
                </c:pt>
                <c:pt idx="181">
                  <c:v>-531.9318108194127</c:v>
                </c:pt>
                <c:pt idx="182">
                  <c:v>-336.47046223043287</c:v>
                </c:pt>
                <c:pt idx="183">
                  <c:v>-140.77852434569203</c:v>
                </c:pt>
                <c:pt idx="184">
                  <c:v>55.010303157884039</c:v>
                </c:pt>
                <c:pt idx="185">
                  <c:v>250.76137305701107</c:v>
                </c:pt>
                <c:pt idx="186">
                  <c:v>446.33917785215698</c:v>
                </c:pt>
                <c:pt idx="187">
                  <c:v>641.60744006546247</c:v>
                </c:pt>
                <c:pt idx="188">
                  <c:v>836.42920555743808</c:v>
                </c:pt>
                <c:pt idx="189">
                  <c:v>1030.6669398447159</c:v>
                </c:pt>
                <c:pt idx="190">
                  <c:v>1224.1826273923643</c:v>
                </c:pt>
                <c:pt idx="191">
                  <c:v>1416.837873845212</c:v>
                </c:pt>
                <c:pt idx="192">
                  <c:v>1608.494011152686</c:v>
                </c:pt>
                <c:pt idx="193">
                  <c:v>1799.0122055320737</c:v>
                </c:pt>
                <c:pt idx="194">
                  <c:v>1988.2535682044788</c:v>
                </c:pt>
                <c:pt idx="195">
                  <c:v>2176.0792688273395</c:v>
                </c:pt>
                <c:pt idx="196">
                  <c:v>2362.3506515364634</c:v>
                </c:pt>
                <c:pt idx="197">
                  <c:v>2546.9293534991957</c:v>
                </c:pt>
                <c:pt idx="198">
                  <c:v>2729.6774258694136</c:v>
                </c:pt>
                <c:pt idx="199">
                  <c:v>2910.4574570230334</c:v>
                </c:pt>
                <c:pt idx="200">
                  <c:v>3089.1326979415676</c:v>
                </c:pt>
                <c:pt idx="201">
                  <c:v>3265.5671895992764</c:v>
                </c:pt>
                <c:pt idx="202">
                  <c:v>3439.6258921978697</c:v>
                </c:pt>
                <c:pt idx="203">
                  <c:v>3611.1748160811358</c:v>
                </c:pt>
                <c:pt idx="204">
                  <c:v>3780.0811541501739</c:v>
                </c:pt>
                <c:pt idx="205">
                  <c:v>3946.2134155885979</c:v>
                </c:pt>
                <c:pt idx="206">
                  <c:v>4109.4415606959237</c:v>
                </c:pt>
                <c:pt idx="207">
                  <c:v>4269.637136616413</c:v>
                </c:pt>
                <c:pt idx="208">
                  <c:v>4426.6734137401972</c:v>
                </c:pt>
                <c:pt idx="209">
                  <c:v>4580.4255225432926</c:v>
                </c:pt>
                <c:pt idx="210">
                  <c:v>4730.7705906237115</c:v>
                </c:pt>
                <c:pt idx="211">
                  <c:v>4877.5878796816778</c:v>
                </c:pt>
                <c:pt idx="212">
                  <c:v>5020.758922183596</c:v>
                </c:pt>
                <c:pt idx="213">
                  <c:v>5160.1676574418443</c:v>
                </c:pt>
                <c:pt idx="214">
                  <c:v>5295.7005668354386</c:v>
                </c:pt>
                <c:pt idx="215">
                  <c:v>5427.2468078905513</c:v>
                </c:pt>
                <c:pt idx="216">
                  <c:v>5554.6983469348315</c:v>
                </c:pt>
                <c:pt idx="217">
                  <c:v>5677.9500900350904</c:v>
                </c:pt>
                <c:pt idx="218">
                  <c:v>5796.9000119249249</c:v>
                </c:pt>
                <c:pt idx="219">
                  <c:v>5911.4492826265814</c:v>
                </c:pt>
                <c:pt idx="220">
                  <c:v>6021.5023914705243</c:v>
                </c:pt>
                <c:pt idx="221">
                  <c:v>6126.9672682162372</c:v>
                </c:pt>
                <c:pt idx="222">
                  <c:v>6227.7554009792693</c:v>
                </c:pt>
                <c:pt idx="223">
                  <c:v>6323.7819506720325</c:v>
                </c:pt>
                <c:pt idx="224">
                  <c:v>6414.9658616697707</c:v>
                </c:pt>
                <c:pt idx="225">
                  <c:v>6501.2299684182581</c:v>
                </c:pt>
                <c:pt idx="226">
                  <c:v>6582.5010977060556</c:v>
                </c:pt>
                <c:pt idx="227">
                  <c:v>6658.7101663318681</c:v>
                </c:pt>
                <c:pt idx="228">
                  <c:v>6729.7922739064434</c:v>
                </c:pt>
                <c:pt idx="229">
                  <c:v>6795.6867905384906</c:v>
                </c:pt>
                <c:pt idx="230">
                  <c:v>6856.3374391655043</c:v>
                </c:pt>
                <c:pt idx="231">
                  <c:v>6911.6923723027876</c:v>
                </c:pt>
                <c:pt idx="232">
                  <c:v>6961.7042429976118</c:v>
                </c:pt>
                <c:pt idx="233">
                  <c:v>7006.3302697901299</c:v>
                </c:pt>
                <c:pt idx="234">
                  <c:v>7045.5322954982112</c:v>
                </c:pt>
                <c:pt idx="235">
                  <c:v>7079.2768396601487</c:v>
                </c:pt>
                <c:pt idx="236">
                  <c:v>7107.53514448641</c:v>
                </c:pt>
                <c:pt idx="237">
                  <c:v>7130.283214189988</c:v>
                </c:pt>
                <c:pt idx="238">
                  <c:v>7147.5018475837114</c:v>
                </c:pt>
                <c:pt idx="239">
                  <c:v>7159.1766638523141</c:v>
                </c:pt>
                <c:pt idx="240">
                  <c:v>7165.2981214270667</c:v>
                </c:pt>
                <c:pt idx="241">
                  <c:v>7166.3198737660796</c:v>
                </c:pt>
                <c:pt idx="242">
                  <c:v>7166.5252493322387</c:v>
                </c:pt>
                <c:pt idx="243">
                  <c:v>7166.9645423183974</c:v>
                </c:pt>
                <c:pt idx="244">
                  <c:v>7167.6374711860217</c:v>
                </c:pt>
                <c:pt idx="245">
                  <c:v>7168.5435503793824</c:v>
                </c:pt>
                <c:pt idx="246">
                  <c:v>7169.682090934416</c:v>
                </c:pt>
                <c:pt idx="247">
                  <c:v>7171.052201378975</c:v>
                </c:pt>
                <c:pt idx="248">
                  <c:v>7172.6527889219196</c:v>
                </c:pt>
                <c:pt idx="249">
                  <c:v>7174.4825609276495</c:v>
                </c:pt>
                <c:pt idx="250">
                  <c:v>7176.5400266718452</c:v>
                </c:pt>
              </c:numCache>
            </c:numRef>
          </c:yVal>
          <c:smooth val="0"/>
        </c:ser>
        <c:ser>
          <c:idx val="1"/>
          <c:order val="1"/>
          <c:tx>
            <c:v>Surface of the planet</c:v>
          </c:tx>
          <c:spPr>
            <a:ln w="15875">
              <a:solidFill>
                <a:srgbClr val="000000"/>
              </a:solidFill>
            </a:ln>
          </c:spPr>
          <c:marker>
            <c:symbol val="none"/>
          </c:marker>
          <c:dPt>
            <c:idx val="116"/>
            <c:bubble3D val="0"/>
          </c:dPt>
          <c:xVal>
            <c:numRef>
              <c:f>Elliptical2!$Q$13:$JG$13</c:f>
              <c:numCache>
                <c:formatCode>0.00</c:formatCode>
                <c:ptCount val="251"/>
                <c:pt idx="0">
                  <c:v>0</c:v>
                </c:pt>
                <c:pt idx="1">
                  <c:v>160.27974873760641</c:v>
                </c:pt>
                <c:pt idx="2">
                  <c:v>320.45826135057018</c:v>
                </c:pt>
                <c:pt idx="3">
                  <c:v>480.4343656571549</c:v>
                </c:pt>
                <c:pt idx="4">
                  <c:v>640.10701732104849</c:v>
                </c:pt>
                <c:pt idx="5">
                  <c:v>799.3753636731326</c:v>
                </c:pt>
                <c:pt idx="6">
                  <c:v>958.1388074121885</c:v>
                </c:pt>
                <c:pt idx="7">
                  <c:v>1116.2970701443105</c:v>
                </c:pt>
                <c:pt idx="8">
                  <c:v>1273.7502557208879</c:v>
                </c:pt>
                <c:pt idx="9">
                  <c:v>1430.3989133351533</c:v>
                </c:pt>
                <c:pt idx="10">
                  <c:v>1586.1441003374439</c:v>
                </c:pt>
                <c:pt idx="11">
                  <c:v>1740.8874447295002</c:v>
                </c:pt>
                <c:pt idx="12">
                  <c:v>1894.5312072983288</c:v>
                </c:pt>
                <c:pt idx="13">
                  <c:v>2046.9783433503821</c:v>
                </c:pt>
                <c:pt idx="14">
                  <c:v>2198.13256400707</c:v>
                </c:pt>
                <c:pt idx="15">
                  <c:v>2347.898397022876</c:v>
                </c:pt>
                <c:pt idx="16">
                  <c:v>2496.1812470876766</c:v>
                </c:pt>
                <c:pt idx="17">
                  <c:v>2642.8874555751663</c:v>
                </c:pt>
                <c:pt idx="18">
                  <c:v>2787.9243596996503</c:v>
                </c:pt>
                <c:pt idx="19">
                  <c:v>2931.2003510438494</c:v>
                </c:pt>
                <c:pt idx="20">
                  <c:v>3072.6249334207405</c:v>
                </c:pt>
                <c:pt idx="21">
                  <c:v>3212.1087800328824</c:v>
                </c:pt>
                <c:pt idx="22">
                  <c:v>3349.5637898931441</c:v>
                </c:pt>
                <c:pt idx="23">
                  <c:v>3484.9031434711683</c:v>
                </c:pt>
                <c:pt idx="24">
                  <c:v>3618.0413575304528</c:v>
                </c:pt>
                <c:pt idx="25">
                  <c:v>3748.8943391213938</c:v>
                </c:pt>
                <c:pt idx="26">
                  <c:v>3877.3794386961931</c:v>
                </c:pt>
                <c:pt idx="27">
                  <c:v>4003.4155023120884</c:v>
                </c:pt>
                <c:pt idx="28">
                  <c:v>4126.9229228899148</c:v>
                </c:pt>
                <c:pt idx="29">
                  <c:v>4247.8236904956566</c:v>
                </c:pt>
                <c:pt idx="30">
                  <c:v>4366.0414416131771</c:v>
                </c:pt>
                <c:pt idx="31">
                  <c:v>4481.5015073770601</c:v>
                </c:pt>
                <c:pt idx="32">
                  <c:v>4594.1309607350695</c:v>
                </c:pt>
                <c:pt idx="33">
                  <c:v>4703.8586625104335</c:v>
                </c:pt>
                <c:pt idx="34">
                  <c:v>4810.6153063348702</c:v>
                </c:pt>
                <c:pt idx="35">
                  <c:v>4914.3334624239842</c:v>
                </c:pt>
                <c:pt idx="36">
                  <c:v>5014.9476201673551</c:v>
                </c:pt>
                <c:pt idx="37">
                  <c:v>5112.3942295064508</c:v>
                </c:pt>
                <c:pt idx="38">
                  <c:v>5206.611741074199</c:v>
                </c:pt>
                <c:pt idx="39">
                  <c:v>5297.5406450708924</c:v>
                </c:pt>
                <c:pt idx="40">
                  <c:v>5385.1235088518524</c:v>
                </c:pt>
                <c:pt idx="41">
                  <c:v>5469.3050132031149</c:v>
                </c:pt>
                <c:pt idx="42">
                  <c:v>5550.0319872822347</c:v>
                </c:pt>
                <c:pt idx="43">
                  <c:v>5627.2534422021317</c:v>
                </c:pt>
                <c:pt idx="44">
                  <c:v>5700.9206032367601</c:v>
                </c:pt>
                <c:pt idx="45">
                  <c:v>5770.9869406282733</c:v>
                </c:pt>
                <c:pt idx="46">
                  <c:v>5837.4081989762117</c:v>
                </c:pt>
                <c:pt idx="47">
                  <c:v>5900.1424251901744</c:v>
                </c:pt>
                <c:pt idx="48">
                  <c:v>5959.1499949882718</c:v>
                </c:pt>
                <c:pt idx="49">
                  <c:v>6014.3936379246888</c:v>
                </c:pt>
                <c:pt idx="50">
                  <c:v>6065.8384609304894</c:v>
                </c:pt>
                <c:pt idx="51">
                  <c:v>6113.4519703528231</c:v>
                </c:pt>
                <c:pt idx="52">
                  <c:v>6157.2040924786206</c:v>
                </c:pt>
                <c:pt idx="53">
                  <c:v>6197.0671925297902</c:v>
                </c:pt>
                <c:pt idx="54">
                  <c:v>6233.0160921179377</c:v>
                </c:pt>
                <c:pt idx="55">
                  <c:v>6265.0280851475763</c:v>
                </c:pt>
                <c:pt idx="56">
                  <c:v>6293.0829521577825</c:v>
                </c:pt>
                <c:pt idx="57">
                  <c:v>6317.1629730932409</c:v>
                </c:pt>
                <c:pt idx="58">
                  <c:v>6337.2529384966138</c:v>
                </c:pt>
                <c:pt idx="59">
                  <c:v>6353.3401591151542</c:v>
                </c:pt>
                <c:pt idx="60">
                  <c:v>6365.4144739155163</c:v>
                </c:pt>
                <c:pt idx="61">
                  <c:v>6373.4682565016783</c:v>
                </c:pt>
                <c:pt idx="62">
                  <c:v>6377.4964199319393</c:v>
                </c:pt>
                <c:pt idx="63">
                  <c:v>6377.4964199319393</c:v>
                </c:pt>
                <c:pt idx="64">
                  <c:v>6373.4682565016783</c:v>
                </c:pt>
                <c:pt idx="65">
                  <c:v>6365.4144739155163</c:v>
                </c:pt>
                <c:pt idx="66">
                  <c:v>6353.3401591151542</c:v>
                </c:pt>
                <c:pt idx="67">
                  <c:v>6337.2529384966138</c:v>
                </c:pt>
                <c:pt idx="68">
                  <c:v>6317.1629730932409</c:v>
                </c:pt>
                <c:pt idx="69">
                  <c:v>6293.0829521577825</c:v>
                </c:pt>
                <c:pt idx="70">
                  <c:v>6265.0280851475763</c:v>
                </c:pt>
                <c:pt idx="71">
                  <c:v>6233.0160921179377</c:v>
                </c:pt>
                <c:pt idx="72">
                  <c:v>6197.0671925297902</c:v>
                </c:pt>
                <c:pt idx="73">
                  <c:v>6157.2040924786206</c:v>
                </c:pt>
                <c:pt idx="74">
                  <c:v>6113.451970352824</c:v>
                </c:pt>
                <c:pt idx="75">
                  <c:v>6065.8384609304903</c:v>
                </c:pt>
                <c:pt idx="76">
                  <c:v>6014.3936379246898</c:v>
                </c:pt>
                <c:pt idx="77">
                  <c:v>5959.1499949882718</c:v>
                </c:pt>
                <c:pt idx="78">
                  <c:v>5900.1424251901735</c:v>
                </c:pt>
                <c:pt idx="79">
                  <c:v>5837.4081989762117</c:v>
                </c:pt>
                <c:pt idx="80">
                  <c:v>5770.9869406282724</c:v>
                </c:pt>
                <c:pt idx="81">
                  <c:v>5700.9206032367611</c:v>
                </c:pt>
                <c:pt idx="82">
                  <c:v>5627.2534422021317</c:v>
                </c:pt>
                <c:pt idx="83">
                  <c:v>5550.0319872822347</c:v>
                </c:pt>
                <c:pt idx="84">
                  <c:v>5469.305013203114</c:v>
                </c:pt>
                <c:pt idx="85">
                  <c:v>5385.1235088518515</c:v>
                </c:pt>
                <c:pt idx="86">
                  <c:v>5297.5406450708933</c:v>
                </c:pt>
                <c:pt idx="87">
                  <c:v>5206.6117410741999</c:v>
                </c:pt>
                <c:pt idx="88">
                  <c:v>5112.3942295064508</c:v>
                </c:pt>
                <c:pt idx="89">
                  <c:v>5014.947620167356</c:v>
                </c:pt>
                <c:pt idx="90">
                  <c:v>4914.3334624239842</c:v>
                </c:pt>
                <c:pt idx="91">
                  <c:v>4810.6153063348711</c:v>
                </c:pt>
                <c:pt idx="92">
                  <c:v>4703.8586625104335</c:v>
                </c:pt>
                <c:pt idx="93">
                  <c:v>4594.1309607350713</c:v>
                </c:pt>
                <c:pt idx="94">
                  <c:v>4481.5015073770583</c:v>
                </c:pt>
                <c:pt idx="95">
                  <c:v>4366.0414416131753</c:v>
                </c:pt>
                <c:pt idx="96">
                  <c:v>4247.8236904956575</c:v>
                </c:pt>
                <c:pt idx="97">
                  <c:v>4126.9229228899148</c:v>
                </c:pt>
                <c:pt idx="98">
                  <c:v>4003.4155023120884</c:v>
                </c:pt>
                <c:pt idx="99">
                  <c:v>3877.3794386961922</c:v>
                </c:pt>
                <c:pt idx="100">
                  <c:v>3748.8943391213943</c:v>
                </c:pt>
                <c:pt idx="101">
                  <c:v>3618.0413575304524</c:v>
                </c:pt>
                <c:pt idx="102">
                  <c:v>3484.9031434711692</c:v>
                </c:pt>
                <c:pt idx="103">
                  <c:v>3349.5637898931463</c:v>
                </c:pt>
                <c:pt idx="104">
                  <c:v>3212.1087800328833</c:v>
                </c:pt>
                <c:pt idx="105">
                  <c:v>3072.6249334207423</c:v>
                </c:pt>
                <c:pt idx="106">
                  <c:v>2931.2003510438503</c:v>
                </c:pt>
                <c:pt idx="107">
                  <c:v>2787.9243596996498</c:v>
                </c:pt>
                <c:pt idx="108">
                  <c:v>2642.8874555751649</c:v>
                </c:pt>
                <c:pt idx="109">
                  <c:v>2496.1812470876766</c:v>
                </c:pt>
                <c:pt idx="110">
                  <c:v>2347.8983970228746</c:v>
                </c:pt>
                <c:pt idx="111">
                  <c:v>2198.13256400707</c:v>
                </c:pt>
                <c:pt idx="112">
                  <c:v>2046.9783433503835</c:v>
                </c:pt>
                <c:pt idx="113">
                  <c:v>1894.5312072983288</c:v>
                </c:pt>
                <c:pt idx="114">
                  <c:v>1740.8874447295016</c:v>
                </c:pt>
                <c:pt idx="115">
                  <c:v>1586.1441003374441</c:v>
                </c:pt>
                <c:pt idx="116">
                  <c:v>1430.3989133351549</c:v>
                </c:pt>
                <c:pt idx="117">
                  <c:v>1273.7502557208882</c:v>
                </c:pt>
                <c:pt idx="118">
                  <c:v>1116.2970701443123</c:v>
                </c:pt>
                <c:pt idx="119">
                  <c:v>958.13880741218611</c:v>
                </c:pt>
                <c:pt idx="120">
                  <c:v>799.37536367313146</c:v>
                </c:pt>
                <c:pt idx="121">
                  <c:v>640.10701732104917</c:v>
                </c:pt>
                <c:pt idx="122">
                  <c:v>480.4343656571541</c:v>
                </c:pt>
                <c:pt idx="123">
                  <c:v>320.45826135057092</c:v>
                </c:pt>
                <c:pt idx="124">
                  <c:v>160.27974873760573</c:v>
                </c:pt>
                <c:pt idx="125">
                  <c:v>7.8139968454071784E-13</c:v>
                </c:pt>
                <c:pt idx="126">
                  <c:v>-160.27974873760701</c:v>
                </c:pt>
                <c:pt idx="127">
                  <c:v>-320.45826135056933</c:v>
                </c:pt>
                <c:pt idx="128">
                  <c:v>-480.43436565715251</c:v>
                </c:pt>
                <c:pt idx="129">
                  <c:v>-640.10701732104758</c:v>
                </c:pt>
                <c:pt idx="130">
                  <c:v>-799.37536367312987</c:v>
                </c:pt>
                <c:pt idx="131">
                  <c:v>-958.13880741218736</c:v>
                </c:pt>
                <c:pt idx="132">
                  <c:v>-1116.297070144311</c:v>
                </c:pt>
                <c:pt idx="133">
                  <c:v>-1273.7502557208895</c:v>
                </c:pt>
                <c:pt idx="134">
                  <c:v>-1430.3989133351533</c:v>
                </c:pt>
                <c:pt idx="135">
                  <c:v>-1586.1441003374453</c:v>
                </c:pt>
                <c:pt idx="136">
                  <c:v>-1740.8874447295002</c:v>
                </c:pt>
                <c:pt idx="137">
                  <c:v>-1894.5312072983272</c:v>
                </c:pt>
                <c:pt idx="138">
                  <c:v>-2046.9783433503821</c:v>
                </c:pt>
                <c:pt idx="139">
                  <c:v>-2198.1325640070686</c:v>
                </c:pt>
                <c:pt idx="140">
                  <c:v>-2347.8983970228755</c:v>
                </c:pt>
                <c:pt idx="141">
                  <c:v>-2496.1812470876753</c:v>
                </c:pt>
                <c:pt idx="142">
                  <c:v>-2642.8874555751659</c:v>
                </c:pt>
                <c:pt idx="143">
                  <c:v>-2787.9243596996484</c:v>
                </c:pt>
                <c:pt idx="144">
                  <c:v>-2931.2003510438512</c:v>
                </c:pt>
                <c:pt idx="145">
                  <c:v>-3072.6249334207405</c:v>
                </c:pt>
                <c:pt idx="146">
                  <c:v>-3212.1087800328824</c:v>
                </c:pt>
                <c:pt idx="147">
                  <c:v>-3349.563789893145</c:v>
                </c:pt>
                <c:pt idx="148">
                  <c:v>-3484.9031434711678</c:v>
                </c:pt>
                <c:pt idx="149">
                  <c:v>-3618.0413575304528</c:v>
                </c:pt>
                <c:pt idx="150">
                  <c:v>-3748.8943391213929</c:v>
                </c:pt>
                <c:pt idx="151">
                  <c:v>-3877.379438696194</c:v>
                </c:pt>
                <c:pt idx="152">
                  <c:v>-4003.415502312087</c:v>
                </c:pt>
                <c:pt idx="153">
                  <c:v>-4126.9229228899139</c:v>
                </c:pt>
                <c:pt idx="154">
                  <c:v>-4247.8236904956557</c:v>
                </c:pt>
                <c:pt idx="155">
                  <c:v>-4366.0414416131744</c:v>
                </c:pt>
                <c:pt idx="156">
                  <c:v>-4481.5015073770592</c:v>
                </c:pt>
                <c:pt idx="157">
                  <c:v>-4594.1309607350704</c:v>
                </c:pt>
                <c:pt idx="158">
                  <c:v>-4703.8586625104344</c:v>
                </c:pt>
                <c:pt idx="159">
                  <c:v>-4810.6153063348702</c:v>
                </c:pt>
                <c:pt idx="160">
                  <c:v>-4914.3334624239842</c:v>
                </c:pt>
                <c:pt idx="161">
                  <c:v>-5014.9476201673569</c:v>
                </c:pt>
                <c:pt idx="162">
                  <c:v>-5112.3942295064498</c:v>
                </c:pt>
                <c:pt idx="163">
                  <c:v>-5206.611741074199</c:v>
                </c:pt>
                <c:pt idx="164">
                  <c:v>-5297.5406450708942</c:v>
                </c:pt>
                <c:pt idx="165">
                  <c:v>-5385.1235088518506</c:v>
                </c:pt>
                <c:pt idx="166">
                  <c:v>-5469.305013203113</c:v>
                </c:pt>
                <c:pt idx="167">
                  <c:v>-5550.0319872822338</c:v>
                </c:pt>
                <c:pt idx="168">
                  <c:v>-5627.2534422021326</c:v>
                </c:pt>
                <c:pt idx="169">
                  <c:v>-5700.9206032367611</c:v>
                </c:pt>
                <c:pt idx="170">
                  <c:v>-5770.9869406282742</c:v>
                </c:pt>
                <c:pt idx="171">
                  <c:v>-5837.4081989762117</c:v>
                </c:pt>
                <c:pt idx="172">
                  <c:v>-5900.1424251901735</c:v>
                </c:pt>
                <c:pt idx="173">
                  <c:v>-5959.1499949882718</c:v>
                </c:pt>
                <c:pt idx="174">
                  <c:v>-6014.3936379246888</c:v>
                </c:pt>
                <c:pt idx="175">
                  <c:v>-6065.8384609304894</c:v>
                </c:pt>
                <c:pt idx="176">
                  <c:v>-6113.451970352824</c:v>
                </c:pt>
                <c:pt idx="177">
                  <c:v>-6157.2040924786215</c:v>
                </c:pt>
                <c:pt idx="178">
                  <c:v>-6197.0671925297902</c:v>
                </c:pt>
                <c:pt idx="179">
                  <c:v>-6233.0160921179377</c:v>
                </c:pt>
                <c:pt idx="180">
                  <c:v>-6265.0280851475763</c:v>
                </c:pt>
                <c:pt idx="181">
                  <c:v>-6293.0829521577816</c:v>
                </c:pt>
                <c:pt idx="182">
                  <c:v>-6317.1629730932409</c:v>
                </c:pt>
                <c:pt idx="183">
                  <c:v>-6337.2529384966138</c:v>
                </c:pt>
                <c:pt idx="184">
                  <c:v>-6353.3401591151542</c:v>
                </c:pt>
                <c:pt idx="185">
                  <c:v>-6365.4144739155163</c:v>
                </c:pt>
                <c:pt idx="186">
                  <c:v>-6373.4682565016783</c:v>
                </c:pt>
                <c:pt idx="187">
                  <c:v>-6377.4964199319393</c:v>
                </c:pt>
                <c:pt idx="188">
                  <c:v>-6377.4964199319393</c:v>
                </c:pt>
                <c:pt idx="189">
                  <c:v>-6373.4682565016783</c:v>
                </c:pt>
                <c:pt idx="190">
                  <c:v>-6365.4144739155163</c:v>
                </c:pt>
                <c:pt idx="191">
                  <c:v>-6353.3401591151533</c:v>
                </c:pt>
                <c:pt idx="192">
                  <c:v>-6337.2529384966138</c:v>
                </c:pt>
                <c:pt idx="193">
                  <c:v>-6317.1629730932409</c:v>
                </c:pt>
                <c:pt idx="194">
                  <c:v>-6293.0829521577825</c:v>
                </c:pt>
                <c:pt idx="195">
                  <c:v>-6265.0280851475763</c:v>
                </c:pt>
                <c:pt idx="196">
                  <c:v>-6233.0160921179377</c:v>
                </c:pt>
                <c:pt idx="197">
                  <c:v>-6197.0671925297902</c:v>
                </c:pt>
                <c:pt idx="198">
                  <c:v>-6157.2040924786197</c:v>
                </c:pt>
                <c:pt idx="199">
                  <c:v>-6113.4519703528249</c:v>
                </c:pt>
                <c:pt idx="200">
                  <c:v>-6065.8384609304903</c:v>
                </c:pt>
                <c:pt idx="201">
                  <c:v>-6014.3936379246888</c:v>
                </c:pt>
                <c:pt idx="202">
                  <c:v>-5959.1499949882718</c:v>
                </c:pt>
                <c:pt idx="203">
                  <c:v>-5900.1424251901744</c:v>
                </c:pt>
                <c:pt idx="204">
                  <c:v>-5837.4081989762126</c:v>
                </c:pt>
                <c:pt idx="205">
                  <c:v>-5770.9869406282733</c:v>
                </c:pt>
                <c:pt idx="206">
                  <c:v>-5700.9206032367629</c:v>
                </c:pt>
                <c:pt idx="207">
                  <c:v>-5627.2534422021336</c:v>
                </c:pt>
                <c:pt idx="208">
                  <c:v>-5550.0319872822356</c:v>
                </c:pt>
                <c:pt idx="209">
                  <c:v>-5469.3050132031149</c:v>
                </c:pt>
                <c:pt idx="210">
                  <c:v>-5385.1235088518551</c:v>
                </c:pt>
                <c:pt idx="211">
                  <c:v>-5297.5406450708942</c:v>
                </c:pt>
                <c:pt idx="212">
                  <c:v>-5206.6117410742008</c:v>
                </c:pt>
                <c:pt idx="213">
                  <c:v>-5112.394229506448</c:v>
                </c:pt>
                <c:pt idx="214">
                  <c:v>-5014.9476201673551</c:v>
                </c:pt>
                <c:pt idx="215">
                  <c:v>-4914.3334624239824</c:v>
                </c:pt>
                <c:pt idx="216">
                  <c:v>-4810.6153063348675</c:v>
                </c:pt>
                <c:pt idx="217">
                  <c:v>-4703.8586625104344</c:v>
                </c:pt>
                <c:pt idx="218">
                  <c:v>-4594.1309607350695</c:v>
                </c:pt>
                <c:pt idx="219">
                  <c:v>-4481.5015073770592</c:v>
                </c:pt>
                <c:pt idx="220">
                  <c:v>-4366.0414416131734</c:v>
                </c:pt>
                <c:pt idx="221">
                  <c:v>-4247.8236904956575</c:v>
                </c:pt>
                <c:pt idx="222">
                  <c:v>-4126.9229228899158</c:v>
                </c:pt>
                <c:pt idx="223">
                  <c:v>-4003.4155023120861</c:v>
                </c:pt>
                <c:pt idx="224">
                  <c:v>-3877.3794386961954</c:v>
                </c:pt>
                <c:pt idx="225">
                  <c:v>-3748.8943391213952</c:v>
                </c:pt>
                <c:pt idx="226">
                  <c:v>-3618.0413575304528</c:v>
                </c:pt>
                <c:pt idx="227">
                  <c:v>-3484.9031434711669</c:v>
                </c:pt>
                <c:pt idx="228">
                  <c:v>-3349.5637898931468</c:v>
                </c:pt>
                <c:pt idx="229">
                  <c:v>-3212.1087800328837</c:v>
                </c:pt>
                <c:pt idx="230">
                  <c:v>-3072.6249334207405</c:v>
                </c:pt>
                <c:pt idx="231">
                  <c:v>-2931.2003510438535</c:v>
                </c:pt>
                <c:pt idx="232">
                  <c:v>-2787.924359699653</c:v>
                </c:pt>
                <c:pt idx="233">
                  <c:v>-2642.8874555751681</c:v>
                </c:pt>
                <c:pt idx="234">
                  <c:v>-2496.1812470876775</c:v>
                </c:pt>
                <c:pt idx="235">
                  <c:v>-2347.8983970228805</c:v>
                </c:pt>
                <c:pt idx="236">
                  <c:v>-2198.1325640070731</c:v>
                </c:pt>
                <c:pt idx="237">
                  <c:v>-2046.9783433503842</c:v>
                </c:pt>
                <c:pt idx="238">
                  <c:v>-1894.531207298324</c:v>
                </c:pt>
                <c:pt idx="239">
                  <c:v>-1740.8874447295</c:v>
                </c:pt>
                <c:pt idx="240">
                  <c:v>-1586.1441003374418</c:v>
                </c:pt>
                <c:pt idx="241">
                  <c:v>-1430.3989133351502</c:v>
                </c:pt>
                <c:pt idx="242">
                  <c:v>-1273.7502557208891</c:v>
                </c:pt>
                <c:pt idx="243">
                  <c:v>-1116.2970701443103</c:v>
                </c:pt>
                <c:pt idx="244">
                  <c:v>-958.13880741218679</c:v>
                </c:pt>
                <c:pt idx="245">
                  <c:v>-799.37536367312953</c:v>
                </c:pt>
                <c:pt idx="246">
                  <c:v>-640.10701732104985</c:v>
                </c:pt>
                <c:pt idx="247">
                  <c:v>-480.4343656571549</c:v>
                </c:pt>
                <c:pt idx="248">
                  <c:v>-320.45826135056888</c:v>
                </c:pt>
                <c:pt idx="249">
                  <c:v>-160.27974873760937</c:v>
                </c:pt>
                <c:pt idx="250">
                  <c:v>-1.5627993690814357E-12</c:v>
                </c:pt>
              </c:numCache>
            </c:numRef>
          </c:xVal>
          <c:yVal>
            <c:numRef>
              <c:f>Elliptical2!$Q$14:$JG$14</c:f>
              <c:numCache>
                <c:formatCode>0.00</c:formatCode>
                <c:ptCount val="251"/>
                <c:pt idx="0">
                  <c:v>6378</c:v>
                </c:pt>
                <c:pt idx="1">
                  <c:v>6375.985759248887</c:v>
                </c:pt>
                <c:pt idx="2">
                  <c:v>6369.9443092331794</c:v>
                </c:pt>
                <c:pt idx="3">
                  <c:v>6359.8794658621955</c:v>
                </c:pt>
                <c:pt idx="4">
                  <c:v>6345.7975863067322</c:v>
                </c:pt>
                <c:pt idx="5">
                  <c:v>6327.7075649837398</c:v>
                </c:pt>
                <c:pt idx="6">
                  <c:v>6305.6208279384155</c:v>
                </c:pt>
                <c:pt idx="7">
                  <c:v>6279.5513256272716</c:v>
                </c:pt>
                <c:pt idx="8">
                  <c:v>6249.5155241067268</c:v>
                </c:pt>
                <c:pt idx="9">
                  <c:v>6215.532394632789</c:v>
                </c:pt>
                <c:pt idx="10">
                  <c:v>6177.6234016784092</c:v>
                </c:pt>
                <c:pt idx="11">
                  <c:v>6135.812489376056</c:v>
                </c:pt>
                <c:pt idx="12">
                  <c:v>6090.1260663940884</c:v>
                </c:pt>
                <c:pt idx="13">
                  <c:v>6040.5929892564791</c:v>
                </c:pt>
                <c:pt idx="14">
                  <c:v>5987.2445441164091</c:v>
                </c:pt>
                <c:pt idx="15">
                  <c:v>5930.1144269952674</c:v>
                </c:pt>
                <c:pt idx="16">
                  <c:v>5869.2387224995209</c:v>
                </c:pt>
                <c:pt idx="17">
                  <c:v>5804.6558810289025</c:v>
                </c:pt>
                <c:pt idx="18">
                  <c:v>5736.4066944903143</c:v>
                </c:pt>
                <c:pt idx="19">
                  <c:v>5664.5342705327876</c:v>
                </c:pt>
                <c:pt idx="20">
                  <c:v>5589.0840053197617</c:v>
                </c:pt>
                <c:pt idx="21">
                  <c:v>5510.103554855903</c:v>
                </c:pt>
                <c:pt idx="22">
                  <c:v>5427.6428048865446</c:v>
                </c:pt>
                <c:pt idx="23">
                  <c:v>5341.7538393887799</c:v>
                </c:pt>
                <c:pt idx="24">
                  <c:v>5252.4909076741105</c:v>
                </c:pt>
                <c:pt idx="25">
                  <c:v>5159.9103901234148</c:v>
                </c:pt>
                <c:pt idx="26">
                  <c:v>5064.0707625758942</c:v>
                </c:pt>
                <c:pt idx="27">
                  <c:v>4965.0325593944744</c:v>
                </c:pt>
                <c:pt idx="28">
                  <c:v>4862.8583352310143</c:v>
                </c:pt>
                <c:pt idx="29">
                  <c:v>4757.612625515434</c:v>
                </c:pt>
                <c:pt idx="30">
                  <c:v>4649.3619056937632</c:v>
                </c:pt>
                <c:pt idx="31">
                  <c:v>4538.1745492408218</c:v>
                </c:pt>
                <c:pt idx="32">
                  <c:v>4424.1207844740702</c:v>
                </c:pt>
                <c:pt idx="33">
                  <c:v>4307.2726501958941</c:v>
                </c:pt>
                <c:pt idx="34">
                  <c:v>4187.7039501923564</c:v>
                </c:pt>
                <c:pt idx="35">
                  <c:v>4065.490206617143</c:v>
                </c:pt>
                <c:pt idx="36">
                  <c:v>3940.7086122901524</c:v>
                </c:pt>
                <c:pt idx="37">
                  <c:v>3813.4379819408559</c:v>
                </c:pt>
                <c:pt idx="38">
                  <c:v>3683.7587024272229</c:v>
                </c:pt>
                <c:pt idx="39">
                  <c:v>3551.7526819616633</c:v>
                </c:pt>
                <c:pt idx="40">
                  <c:v>3417.5032983760398</c:v>
                </c:pt>
                <c:pt idx="41">
                  <c:v>3281.0953464584481</c:v>
                </c:pt>
                <c:pt idx="42">
                  <c:v>3142.6149843950034</c:v>
                </c:pt>
                <c:pt idx="43">
                  <c:v>3002.1496793504907</c:v>
                </c:pt>
                <c:pt idx="44">
                  <c:v>2859.7881522222256</c:v>
                </c:pt>
                <c:pt idx="45">
                  <c:v>2715.6203216020335</c:v>
                </c:pt>
                <c:pt idx="46">
                  <c:v>2569.7372469817406</c:v>
                </c:pt>
                <c:pt idx="47">
                  <c:v>2422.2310712380463</c:v>
                </c:pt>
                <c:pt idx="48">
                  <c:v>2273.1949624331132</c:v>
                </c:pt>
                <c:pt idx="49">
                  <c:v>2122.7230549676092</c:v>
                </c:pt>
                <c:pt idx="50">
                  <c:v>1970.9103901234148</c:v>
                </c:pt>
                <c:pt idx="51">
                  <c:v>1817.852856033508</c:v>
                </c:pt>
                <c:pt idx="52">
                  <c:v>1663.647127116963</c:v>
                </c:pt>
                <c:pt idx="53">
                  <c:v>1508.3906030173166</c:v>
                </c:pt>
                <c:pt idx="54">
                  <c:v>1352.1813470828638</c:v>
                </c:pt>
                <c:pt idx="55">
                  <c:v>1195.1180244277509</c:v>
                </c:pt>
                <c:pt idx="56">
                  <c:v>1037.2998396129683</c:v>
                </c:pt>
                <c:pt idx="57">
                  <c:v>878.82647398662232</c:v>
                </c:pt>
                <c:pt idx="58">
                  <c:v>719.79802272306699</c:v>
                </c:pt>
                <c:pt idx="59">
                  <c:v>560.31493160064088</c:v>
                </c:pt>
                <c:pt idx="60">
                  <c:v>400.47793355796028</c:v>
                </c:pt>
                <c:pt idx="61">
                  <c:v>240.38798506884206</c:v>
                </c:pt>
                <c:pt idx="62">
                  <c:v>80.146202376022586</c:v>
                </c:pt>
                <c:pt idx="63">
                  <c:v>-80.146202376023211</c:v>
                </c:pt>
                <c:pt idx="64">
                  <c:v>-240.38798506884132</c:v>
                </c:pt>
                <c:pt idx="65">
                  <c:v>-400.47793355795943</c:v>
                </c:pt>
                <c:pt idx="66">
                  <c:v>-560.31493160064008</c:v>
                </c:pt>
                <c:pt idx="67">
                  <c:v>-719.7980227230662</c:v>
                </c:pt>
                <c:pt idx="68">
                  <c:v>-878.82647398662152</c:v>
                </c:pt>
                <c:pt idx="69">
                  <c:v>-1037.2998396129674</c:v>
                </c:pt>
                <c:pt idx="70">
                  <c:v>-1195.1180244277516</c:v>
                </c:pt>
                <c:pt idx="71">
                  <c:v>-1352.1813470828642</c:v>
                </c:pt>
                <c:pt idx="72">
                  <c:v>-1508.3906030173171</c:v>
                </c:pt>
                <c:pt idx="73">
                  <c:v>-1663.6471271169623</c:v>
                </c:pt>
                <c:pt idx="74">
                  <c:v>-1817.8528560335074</c:v>
                </c:pt>
                <c:pt idx="75">
                  <c:v>-1970.9103901234141</c:v>
                </c:pt>
                <c:pt idx="76">
                  <c:v>-2122.7230549676083</c:v>
                </c:pt>
                <c:pt idx="77">
                  <c:v>-2273.1949624331128</c:v>
                </c:pt>
                <c:pt idx="78">
                  <c:v>-2422.2310712380468</c:v>
                </c:pt>
                <c:pt idx="79">
                  <c:v>-2569.737246981741</c:v>
                </c:pt>
                <c:pt idx="80">
                  <c:v>-2715.620321602034</c:v>
                </c:pt>
                <c:pt idx="81">
                  <c:v>-2859.7881522222247</c:v>
                </c:pt>
                <c:pt idx="82">
                  <c:v>-3002.1496793504916</c:v>
                </c:pt>
                <c:pt idx="83">
                  <c:v>-3142.6149843950029</c:v>
                </c:pt>
                <c:pt idx="84">
                  <c:v>-3281.0953464584486</c:v>
                </c:pt>
                <c:pt idx="85">
                  <c:v>-3417.503298376042</c:v>
                </c:pt>
                <c:pt idx="86">
                  <c:v>-3551.7526819616633</c:v>
                </c:pt>
                <c:pt idx="87">
                  <c:v>-3683.7587024272216</c:v>
                </c:pt>
                <c:pt idx="88">
                  <c:v>-3813.4379819408559</c:v>
                </c:pt>
                <c:pt idx="89">
                  <c:v>-3940.7086122901514</c:v>
                </c:pt>
                <c:pt idx="90">
                  <c:v>-4065.490206617143</c:v>
                </c:pt>
                <c:pt idx="91">
                  <c:v>-4187.7039501923555</c:v>
                </c:pt>
                <c:pt idx="92">
                  <c:v>-4307.2726501958941</c:v>
                </c:pt>
                <c:pt idx="93">
                  <c:v>-4424.1207844740693</c:v>
                </c:pt>
                <c:pt idx="94">
                  <c:v>-4538.1745492408245</c:v>
                </c:pt>
                <c:pt idx="95">
                  <c:v>-4649.3619056937632</c:v>
                </c:pt>
                <c:pt idx="96">
                  <c:v>-4757.6126255154331</c:v>
                </c:pt>
                <c:pt idx="97">
                  <c:v>-4862.8583352310152</c:v>
                </c:pt>
                <c:pt idx="98">
                  <c:v>-4965.0325593944744</c:v>
                </c:pt>
                <c:pt idx="99">
                  <c:v>-5064.0707625758942</c:v>
                </c:pt>
                <c:pt idx="100">
                  <c:v>-5159.9103901234139</c:v>
                </c:pt>
                <c:pt idx="101">
                  <c:v>-5252.4909076741105</c:v>
                </c:pt>
                <c:pt idx="102">
                  <c:v>-5341.7538393887799</c:v>
                </c:pt>
                <c:pt idx="103">
                  <c:v>-5427.6428048865437</c:v>
                </c:pt>
                <c:pt idx="104">
                  <c:v>-5510.103554855903</c:v>
                </c:pt>
                <c:pt idx="105">
                  <c:v>-5589.0840053197608</c:v>
                </c:pt>
                <c:pt idx="106">
                  <c:v>-5664.5342705327866</c:v>
                </c:pt>
                <c:pt idx="107">
                  <c:v>-5736.4066944903143</c:v>
                </c:pt>
                <c:pt idx="108">
                  <c:v>-5804.6558810289034</c:v>
                </c:pt>
                <c:pt idx="109">
                  <c:v>-5869.2387224995209</c:v>
                </c:pt>
                <c:pt idx="110">
                  <c:v>-5930.1144269952674</c:v>
                </c:pt>
                <c:pt idx="111">
                  <c:v>-5987.2445441164091</c:v>
                </c:pt>
                <c:pt idx="112">
                  <c:v>-6040.5929892564791</c:v>
                </c:pt>
                <c:pt idx="113">
                  <c:v>-6090.1260663940884</c:v>
                </c:pt>
                <c:pt idx="114">
                  <c:v>-6135.8124893760551</c:v>
                </c:pt>
                <c:pt idx="115">
                  <c:v>-6177.6234016784092</c:v>
                </c:pt>
                <c:pt idx="116">
                  <c:v>-6215.532394632789</c:v>
                </c:pt>
                <c:pt idx="117">
                  <c:v>-6249.5155241067268</c:v>
                </c:pt>
                <c:pt idx="118">
                  <c:v>-6279.5513256272716</c:v>
                </c:pt>
                <c:pt idx="119">
                  <c:v>-6305.6208279384155</c:v>
                </c:pt>
                <c:pt idx="120">
                  <c:v>-6327.7075649837398</c:v>
                </c:pt>
                <c:pt idx="121">
                  <c:v>-6345.7975863067322</c:v>
                </c:pt>
                <c:pt idx="122">
                  <c:v>-6359.8794658621955</c:v>
                </c:pt>
                <c:pt idx="123">
                  <c:v>-6369.9443092331794</c:v>
                </c:pt>
                <c:pt idx="124">
                  <c:v>-6375.985759248887</c:v>
                </c:pt>
                <c:pt idx="125">
                  <c:v>-6378</c:v>
                </c:pt>
                <c:pt idx="126">
                  <c:v>-6375.985759248887</c:v>
                </c:pt>
                <c:pt idx="127">
                  <c:v>-6369.9443092331794</c:v>
                </c:pt>
                <c:pt idx="128">
                  <c:v>-6359.8794658621955</c:v>
                </c:pt>
                <c:pt idx="129">
                  <c:v>-6345.7975863067322</c:v>
                </c:pt>
                <c:pt idx="130">
                  <c:v>-6327.7075649837398</c:v>
                </c:pt>
                <c:pt idx="131">
                  <c:v>-6305.6208279384155</c:v>
                </c:pt>
                <c:pt idx="132">
                  <c:v>-6279.5513256272716</c:v>
                </c:pt>
                <c:pt idx="133">
                  <c:v>-6249.5155241067268</c:v>
                </c:pt>
                <c:pt idx="134">
                  <c:v>-6215.532394632789</c:v>
                </c:pt>
                <c:pt idx="135">
                  <c:v>-6177.6234016784092</c:v>
                </c:pt>
                <c:pt idx="136">
                  <c:v>-6135.812489376056</c:v>
                </c:pt>
                <c:pt idx="137">
                  <c:v>-6090.1260663940893</c:v>
                </c:pt>
                <c:pt idx="138">
                  <c:v>-6040.5929892564791</c:v>
                </c:pt>
                <c:pt idx="139">
                  <c:v>-5987.2445441164091</c:v>
                </c:pt>
                <c:pt idx="140">
                  <c:v>-5930.1144269952674</c:v>
                </c:pt>
                <c:pt idx="141">
                  <c:v>-5869.2387224995218</c:v>
                </c:pt>
                <c:pt idx="142">
                  <c:v>-5804.6558810289025</c:v>
                </c:pt>
                <c:pt idx="143">
                  <c:v>-5736.4066944903152</c:v>
                </c:pt>
                <c:pt idx="144">
                  <c:v>-5664.5342705327857</c:v>
                </c:pt>
                <c:pt idx="145">
                  <c:v>-5589.0840053197617</c:v>
                </c:pt>
                <c:pt idx="146">
                  <c:v>-5510.1035548559039</c:v>
                </c:pt>
                <c:pt idx="147">
                  <c:v>-5427.6428048865446</c:v>
                </c:pt>
                <c:pt idx="148">
                  <c:v>-5341.7538393887799</c:v>
                </c:pt>
                <c:pt idx="149">
                  <c:v>-5252.4909076741096</c:v>
                </c:pt>
                <c:pt idx="150">
                  <c:v>-5159.9103901234157</c:v>
                </c:pt>
                <c:pt idx="151">
                  <c:v>-5064.0707625758932</c:v>
                </c:pt>
                <c:pt idx="152">
                  <c:v>-4965.0325593944763</c:v>
                </c:pt>
                <c:pt idx="153">
                  <c:v>-4862.8583352310161</c:v>
                </c:pt>
                <c:pt idx="154">
                  <c:v>-4757.612625515434</c:v>
                </c:pt>
                <c:pt idx="155">
                  <c:v>-4649.3619056937641</c:v>
                </c:pt>
                <c:pt idx="156">
                  <c:v>-4538.1745492408227</c:v>
                </c:pt>
                <c:pt idx="157">
                  <c:v>-4424.1207844740702</c:v>
                </c:pt>
                <c:pt idx="158">
                  <c:v>-4307.2726501958923</c:v>
                </c:pt>
                <c:pt idx="159">
                  <c:v>-4187.7039501923564</c:v>
                </c:pt>
                <c:pt idx="160">
                  <c:v>-4065.4902066171417</c:v>
                </c:pt>
                <c:pt idx="161">
                  <c:v>-3940.7086122901501</c:v>
                </c:pt>
                <c:pt idx="162">
                  <c:v>-3813.4379819408564</c:v>
                </c:pt>
                <c:pt idx="163">
                  <c:v>-3683.7587024272229</c:v>
                </c:pt>
                <c:pt idx="164">
                  <c:v>-3551.7526819616619</c:v>
                </c:pt>
                <c:pt idx="165">
                  <c:v>-3417.5032983760434</c:v>
                </c:pt>
                <c:pt idx="166">
                  <c:v>-3281.09534645845</c:v>
                </c:pt>
                <c:pt idx="167">
                  <c:v>-3142.6149843950043</c:v>
                </c:pt>
                <c:pt idx="168">
                  <c:v>-3002.1496793504903</c:v>
                </c:pt>
                <c:pt idx="169">
                  <c:v>-2859.7881522222237</c:v>
                </c:pt>
                <c:pt idx="170">
                  <c:v>-2715.6203216020303</c:v>
                </c:pt>
                <c:pt idx="171">
                  <c:v>-2569.7372469817415</c:v>
                </c:pt>
                <c:pt idx="172">
                  <c:v>-2422.2310712380472</c:v>
                </c:pt>
                <c:pt idx="173">
                  <c:v>-2273.194962433111</c:v>
                </c:pt>
                <c:pt idx="174">
                  <c:v>-2122.723054967611</c:v>
                </c:pt>
                <c:pt idx="175">
                  <c:v>-1970.9103901234155</c:v>
                </c:pt>
                <c:pt idx="176">
                  <c:v>-1817.8528560335076</c:v>
                </c:pt>
                <c:pt idx="177">
                  <c:v>-1663.647127116961</c:v>
                </c:pt>
                <c:pt idx="178">
                  <c:v>-1508.3906030173187</c:v>
                </c:pt>
                <c:pt idx="179">
                  <c:v>-1352.1813470828658</c:v>
                </c:pt>
                <c:pt idx="180">
                  <c:v>-1195.1180244277516</c:v>
                </c:pt>
                <c:pt idx="181">
                  <c:v>-1037.2998396129719</c:v>
                </c:pt>
                <c:pt idx="182">
                  <c:v>-878.82647398662448</c:v>
                </c:pt>
                <c:pt idx="183">
                  <c:v>-719.79802272306779</c:v>
                </c:pt>
                <c:pt idx="184">
                  <c:v>-560.31493160064019</c:v>
                </c:pt>
                <c:pt idx="185">
                  <c:v>-400.47793355796529</c:v>
                </c:pt>
                <c:pt idx="186">
                  <c:v>-240.38798506884569</c:v>
                </c:pt>
                <c:pt idx="187">
                  <c:v>-80.146202376024775</c:v>
                </c:pt>
                <c:pt idx="188">
                  <c:v>80.1462023760281</c:v>
                </c:pt>
                <c:pt idx="189">
                  <c:v>240.38798506884334</c:v>
                </c:pt>
                <c:pt idx="190">
                  <c:v>400.4779335579629</c:v>
                </c:pt>
                <c:pt idx="191">
                  <c:v>560.31493160064349</c:v>
                </c:pt>
                <c:pt idx="192">
                  <c:v>719.7980227230654</c:v>
                </c:pt>
                <c:pt idx="193">
                  <c:v>878.8264739866222</c:v>
                </c:pt>
                <c:pt idx="194">
                  <c:v>1037.2998396129697</c:v>
                </c:pt>
                <c:pt idx="195">
                  <c:v>1195.1180244277548</c:v>
                </c:pt>
                <c:pt idx="196">
                  <c:v>1352.1813470828636</c:v>
                </c:pt>
                <c:pt idx="197">
                  <c:v>1508.3906030173164</c:v>
                </c:pt>
                <c:pt idx="198">
                  <c:v>1663.6471271169644</c:v>
                </c:pt>
                <c:pt idx="199">
                  <c:v>1817.8528560335051</c:v>
                </c:pt>
                <c:pt idx="200">
                  <c:v>1970.9103901234134</c:v>
                </c:pt>
                <c:pt idx="201">
                  <c:v>2122.7230549676092</c:v>
                </c:pt>
                <c:pt idx="202">
                  <c:v>2273.1949624331141</c:v>
                </c:pt>
                <c:pt idx="203">
                  <c:v>2422.2310712380445</c:v>
                </c:pt>
                <c:pt idx="204">
                  <c:v>2569.7372469817392</c:v>
                </c:pt>
                <c:pt idx="205">
                  <c:v>2715.6203216020331</c:v>
                </c:pt>
                <c:pt idx="206">
                  <c:v>2859.7881522222215</c:v>
                </c:pt>
                <c:pt idx="207">
                  <c:v>3002.1496793504884</c:v>
                </c:pt>
                <c:pt idx="208">
                  <c:v>3142.614984395002</c:v>
                </c:pt>
                <c:pt idx="209">
                  <c:v>3281.0953464584481</c:v>
                </c:pt>
                <c:pt idx="210">
                  <c:v>3417.5032983760366</c:v>
                </c:pt>
                <c:pt idx="211">
                  <c:v>3551.7526819616605</c:v>
                </c:pt>
                <c:pt idx="212">
                  <c:v>3683.7587024272207</c:v>
                </c:pt>
                <c:pt idx="213">
                  <c:v>3813.4379819408591</c:v>
                </c:pt>
                <c:pt idx="214">
                  <c:v>3940.7086122901528</c:v>
                </c:pt>
                <c:pt idx="215">
                  <c:v>4065.4902066171444</c:v>
                </c:pt>
                <c:pt idx="216">
                  <c:v>4187.7039501923591</c:v>
                </c:pt>
                <c:pt idx="217">
                  <c:v>4307.2726501958932</c:v>
                </c:pt>
                <c:pt idx="218">
                  <c:v>4424.1207844740702</c:v>
                </c:pt>
                <c:pt idx="219">
                  <c:v>4538.1745492408236</c:v>
                </c:pt>
                <c:pt idx="220">
                  <c:v>4649.361905693765</c:v>
                </c:pt>
                <c:pt idx="221">
                  <c:v>4757.6126255154331</c:v>
                </c:pt>
                <c:pt idx="222">
                  <c:v>4862.8583352310143</c:v>
                </c:pt>
                <c:pt idx="223">
                  <c:v>4965.0325593944763</c:v>
                </c:pt>
                <c:pt idx="224">
                  <c:v>5064.0707625758923</c:v>
                </c:pt>
                <c:pt idx="225">
                  <c:v>5159.9103901234139</c:v>
                </c:pt>
                <c:pt idx="226">
                  <c:v>5252.4909076741105</c:v>
                </c:pt>
                <c:pt idx="227">
                  <c:v>5341.7538393887808</c:v>
                </c:pt>
                <c:pt idx="228">
                  <c:v>5427.6428048865428</c:v>
                </c:pt>
                <c:pt idx="229">
                  <c:v>5510.103554855903</c:v>
                </c:pt>
                <c:pt idx="230">
                  <c:v>5589.0840053197617</c:v>
                </c:pt>
                <c:pt idx="231">
                  <c:v>5664.5342705327848</c:v>
                </c:pt>
                <c:pt idx="232">
                  <c:v>5736.4066944903134</c:v>
                </c:pt>
                <c:pt idx="233">
                  <c:v>5804.6558810289016</c:v>
                </c:pt>
                <c:pt idx="234">
                  <c:v>5869.2387224995209</c:v>
                </c:pt>
                <c:pt idx="235">
                  <c:v>5930.1144269952656</c:v>
                </c:pt>
                <c:pt idx="236">
                  <c:v>5987.2445441164073</c:v>
                </c:pt>
                <c:pt idx="237">
                  <c:v>6040.5929892564782</c:v>
                </c:pt>
                <c:pt idx="238">
                  <c:v>6090.1260663940902</c:v>
                </c:pt>
                <c:pt idx="239">
                  <c:v>6135.812489376056</c:v>
                </c:pt>
                <c:pt idx="240">
                  <c:v>6177.6234016784101</c:v>
                </c:pt>
                <c:pt idx="241">
                  <c:v>6215.5323946327899</c:v>
                </c:pt>
                <c:pt idx="242">
                  <c:v>6249.5155241067268</c:v>
                </c:pt>
                <c:pt idx="243">
                  <c:v>6279.5513256272725</c:v>
                </c:pt>
                <c:pt idx="244">
                  <c:v>6305.6208279384155</c:v>
                </c:pt>
                <c:pt idx="245">
                  <c:v>6327.7075649837398</c:v>
                </c:pt>
                <c:pt idx="246">
                  <c:v>6345.7975863067322</c:v>
                </c:pt>
                <c:pt idx="247">
                  <c:v>6359.8794658621955</c:v>
                </c:pt>
                <c:pt idx="248">
                  <c:v>6369.9443092331794</c:v>
                </c:pt>
                <c:pt idx="249">
                  <c:v>6375.985759248887</c:v>
                </c:pt>
                <c:pt idx="250">
                  <c:v>6378</c:v>
                </c:pt>
              </c:numCache>
            </c:numRef>
          </c:yVal>
          <c:smooth val="1"/>
        </c:ser>
        <c:ser>
          <c:idx val="2"/>
          <c:order val="2"/>
          <c:tx>
            <c:v>Foci</c:v>
          </c:tx>
          <c:spPr>
            <a:ln w="19050">
              <a:noFill/>
            </a:ln>
          </c:spPr>
          <c:marker>
            <c:symbol val="circle"/>
            <c:size val="5"/>
            <c:spPr>
              <a:solidFill>
                <a:srgbClr val="000000"/>
              </a:solidFill>
              <a:ln>
                <a:solidFill>
                  <a:srgbClr val="000000"/>
                </a:solidFill>
              </a:ln>
            </c:spPr>
          </c:marker>
          <c:xVal>
            <c:numRef>
              <c:f>Elliptical2!$Q$17:$R$17</c:f>
              <c:numCache>
                <c:formatCode>General</c:formatCode>
                <c:ptCount val="2"/>
                <c:pt idx="0">
                  <c:v>0</c:v>
                </c:pt>
                <c:pt idx="1">
                  <c:v>0</c:v>
                </c:pt>
              </c:numCache>
            </c:numRef>
          </c:xVal>
          <c:yVal>
            <c:numRef>
              <c:f>Elliptical2!$Q$18:$R$18</c:f>
              <c:numCache>
                <c:formatCode>0.00</c:formatCode>
                <c:ptCount val="2"/>
                <c:pt idx="0" formatCode="General">
                  <c:v>0</c:v>
                </c:pt>
                <c:pt idx="1">
                  <c:v>-611.20821730697776</c:v>
                </c:pt>
              </c:numCache>
            </c:numRef>
          </c:yVal>
          <c:smooth val="0"/>
        </c:ser>
        <c:dLbls>
          <c:showLegendKey val="0"/>
          <c:showVal val="0"/>
          <c:showCatName val="0"/>
          <c:showSerName val="0"/>
          <c:showPercent val="0"/>
          <c:showBubbleSize val="0"/>
        </c:dLbls>
        <c:axId val="255390240"/>
        <c:axId val="255388280"/>
      </c:scatterChart>
      <c:valAx>
        <c:axId val="255390240"/>
        <c:scaling>
          <c:orientation val="minMax"/>
          <c:max val="12000"/>
          <c:min val="-12000"/>
        </c:scaling>
        <c:delete val="0"/>
        <c:axPos val="b"/>
        <c:majorGridlines>
          <c:spPr>
            <a:ln w="3175">
              <a:solidFill>
                <a:schemeClr val="bg1">
                  <a:lumMod val="65000"/>
                </a:scheme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88280"/>
        <c:crossesAt val="-12000"/>
        <c:crossBetween val="midCat"/>
        <c:majorUnit val="4000"/>
        <c:minorUnit val="400"/>
      </c:valAx>
      <c:valAx>
        <c:axId val="255388280"/>
        <c:scaling>
          <c:orientation val="minMax"/>
          <c:max val="12000"/>
          <c:min val="-12000"/>
        </c:scaling>
        <c:delete val="0"/>
        <c:axPos val="l"/>
        <c:majorGridlines>
          <c:spPr>
            <a:ln w="3175">
              <a:solidFill>
                <a:schemeClr val="bg1">
                  <a:lumMod val="65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5390240"/>
        <c:crossesAt val="-12000"/>
        <c:crossBetween val="midCat"/>
        <c:majorUnit val="4000"/>
      </c:valAx>
      <c:spPr>
        <a:solidFill>
          <a:schemeClr val="bg1"/>
        </a:solidFill>
        <a:ln w="12700">
          <a:solidFill>
            <a:srgbClr val="808080"/>
          </a:solidFill>
          <a:prstDash val="solid"/>
        </a:ln>
      </c:spPr>
    </c:plotArea>
    <c:plotVisOnly val="1"/>
    <c:dispBlanksAs val="gap"/>
    <c:showDLblsOverMax val="0"/>
  </c:chart>
  <c:spPr>
    <a:solidFill>
      <a:schemeClr val="bg1">
        <a:lumMod val="85000"/>
      </a:schemeClr>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91440</xdr:rowOff>
    </xdr:from>
    <xdr:to>
      <xdr:col>14</xdr:col>
      <xdr:colOff>0</xdr:colOff>
      <xdr:row>33</xdr:row>
      <xdr:rowOff>0</xdr:rowOff>
    </xdr:to>
    <xdr:sp macro="" textlink="">
      <xdr:nvSpPr>
        <xdr:cNvPr id="12289" name="Text Box 1" descr="75%"/>
        <xdr:cNvSpPr txBox="1">
          <a:spLocks noChangeArrowheads="1"/>
        </xdr:cNvSpPr>
      </xdr:nvSpPr>
      <xdr:spPr bwMode="auto">
        <a:xfrm>
          <a:off x="91440" y="91440"/>
          <a:ext cx="7924800" cy="5440680"/>
        </a:xfrm>
        <a:prstGeom prst="rect">
          <a:avLst/>
        </a:prstGeom>
        <a:pattFill prst="pct75">
          <a:fgClr>
            <a:srgbClr xmlns:mc="http://schemas.openxmlformats.org/markup-compatibility/2006" xmlns:a14="http://schemas.microsoft.com/office/drawing/2010/main" val="FFFF99" mc:Ignorable="a14" a14:legacySpreadsheetColorIndex="43"/>
          </a:fgClr>
          <a:bgClr>
            <a:srgbClr val="FFFFFF"/>
          </a:bgClr>
        </a:patt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twoCellAnchor>
    <xdr:from>
      <xdr:col>4</xdr:col>
      <xdr:colOff>480060</xdr:colOff>
      <xdr:row>10</xdr:row>
      <xdr:rowOff>0</xdr:rowOff>
    </xdr:from>
    <xdr:to>
      <xdr:col>12</xdr:col>
      <xdr:colOff>266700</xdr:colOff>
      <xdr:row>12</xdr:row>
      <xdr:rowOff>160020</xdr:rowOff>
    </xdr:to>
    <xdr:sp macro="" textlink="">
      <xdr:nvSpPr>
        <xdr:cNvPr id="12456" name="Freeform 168"/>
        <xdr:cNvSpPr>
          <a:spLocks/>
        </xdr:cNvSpPr>
      </xdr:nvSpPr>
      <xdr:spPr bwMode="auto">
        <a:xfrm>
          <a:off x="2400300" y="1676400"/>
          <a:ext cx="4663440" cy="495300"/>
        </a:xfrm>
        <a:custGeom>
          <a:avLst/>
          <a:gdLst>
            <a:gd name="T0" fmla="*/ 0 w 458"/>
            <a:gd name="T1" fmla="*/ 80 h 81"/>
            <a:gd name="T2" fmla="*/ 95 w 458"/>
            <a:gd name="T3" fmla="*/ 25 h 81"/>
            <a:gd name="T4" fmla="*/ 225 w 458"/>
            <a:gd name="T5" fmla="*/ 0 h 81"/>
            <a:gd name="T6" fmla="*/ 369 w 458"/>
            <a:gd name="T7" fmla="*/ 24 h 81"/>
            <a:gd name="T8" fmla="*/ 458 w 458"/>
            <a:gd name="T9" fmla="*/ 81 h 81"/>
          </a:gdLst>
          <a:ahLst/>
          <a:cxnLst>
            <a:cxn ang="0">
              <a:pos x="T0" y="T1"/>
            </a:cxn>
            <a:cxn ang="0">
              <a:pos x="T2" y="T3"/>
            </a:cxn>
            <a:cxn ang="0">
              <a:pos x="T4" y="T5"/>
            </a:cxn>
            <a:cxn ang="0">
              <a:pos x="T6" y="T7"/>
            </a:cxn>
            <a:cxn ang="0">
              <a:pos x="T8" y="T9"/>
            </a:cxn>
          </a:cxnLst>
          <a:rect l="0" t="0" r="r" b="b"/>
          <a:pathLst>
            <a:path w="458" h="81">
              <a:moveTo>
                <a:pt x="0" y="80"/>
              </a:moveTo>
              <a:cubicBezTo>
                <a:pt x="29" y="59"/>
                <a:pt x="58" y="38"/>
                <a:pt x="95" y="25"/>
              </a:cubicBezTo>
              <a:cubicBezTo>
                <a:pt x="132" y="12"/>
                <a:pt x="179" y="0"/>
                <a:pt x="225" y="0"/>
              </a:cubicBezTo>
              <a:cubicBezTo>
                <a:pt x="271" y="0"/>
                <a:pt x="330" y="11"/>
                <a:pt x="369" y="24"/>
              </a:cubicBezTo>
              <a:cubicBezTo>
                <a:pt x="408" y="37"/>
                <a:pt x="443" y="72"/>
                <a:pt x="458" y="81"/>
              </a:cubicBezTo>
            </a:path>
          </a:pathLst>
        </a:cu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969696" mc:Ignorable="a14" a14:legacySpreadsheetColorIndex="55"/>
            </a:gs>
          </a:gsLst>
          <a:lin ang="5400000" scaled="1"/>
        </a:gradFill>
        <a:ln w="9525">
          <a:solidFill>
            <a:srgbClr val="777777"/>
          </a:solidFill>
          <a:round/>
          <a:headEnd/>
          <a:tailEnd/>
        </a:ln>
      </xdr:spPr>
    </xdr:sp>
    <xdr:clientData/>
  </xdr:twoCellAnchor>
  <xdr:twoCellAnchor>
    <xdr:from>
      <xdr:col>1</xdr:col>
      <xdr:colOff>518160</xdr:colOff>
      <xdr:row>4</xdr:row>
      <xdr:rowOff>45720</xdr:rowOff>
    </xdr:from>
    <xdr:to>
      <xdr:col>6</xdr:col>
      <xdr:colOff>182880</xdr:colOff>
      <xdr:row>9</xdr:row>
      <xdr:rowOff>22860</xdr:rowOff>
    </xdr:to>
    <xdr:sp macro="" textlink="">
      <xdr:nvSpPr>
        <xdr:cNvPr id="12441" name="WordArt 153"/>
        <xdr:cNvSpPr>
          <a:spLocks noChangeArrowheads="1" noChangeShapeType="1" noTextEdit="1"/>
        </xdr:cNvSpPr>
      </xdr:nvSpPr>
      <xdr:spPr bwMode="auto">
        <a:xfrm>
          <a:off x="609600" y="716280"/>
          <a:ext cx="2712720" cy="815340"/>
        </a:xfrm>
        <a:prstGeom prst="rect">
          <a:avLst/>
        </a:prstGeom>
      </xdr:spPr>
      <xdr:txBody>
        <a:bodyPr wrap="none" fromWordArt="1">
          <a:prstTxWarp prst="textWave1">
            <a:avLst>
              <a:gd name="adj1" fmla="val 13005"/>
              <a:gd name="adj2" fmla="val 0"/>
            </a:avLst>
          </a:prstTxWarp>
        </a:bodyPr>
        <a:lstStyle/>
        <a:p>
          <a:pPr algn="ctr" rtl="0">
            <a:buNone/>
          </a:pPr>
          <a:r>
            <a:rPr lang="en-GB" sz="3600" kern="10" spc="0">
              <a:ln w="19050">
                <a:solidFill>
                  <a:srgbClr xmlns:mc="http://schemas.openxmlformats.org/markup-compatibility/2006" xmlns:a14="http://schemas.microsoft.com/office/drawing/2010/main" val="333333" mc:Ignorable="a14" a14:legacySpreadsheetColorIndex="63"/>
                </a:solidFill>
                <a:round/>
                <a:headEnd/>
                <a:tailEnd/>
              </a:ln>
              <a:solidFill>
                <a:srgbClr xmlns:mc="http://schemas.openxmlformats.org/markup-compatibility/2006" xmlns:a14="http://schemas.microsoft.com/office/drawing/2010/main" val="969696" mc:Ignorable="a14" a14:legacySpreadsheetColorIndex="55"/>
              </a:solidFill>
              <a:effectLst>
                <a:outerShdw dist="53882" dir="2700000" algn="ctr" rotWithShape="0">
                  <a:srgbClr val="C0C0C0">
                    <a:alpha val="80000"/>
                  </a:srgbClr>
                </a:outerShdw>
              </a:effectLst>
              <a:latin typeface="Times New Roman" panose="02020603050405020304" pitchFamily="18" charset="0"/>
              <a:cs typeface="Times New Roman" panose="02020603050405020304" pitchFamily="18" charset="0"/>
            </a:rPr>
            <a:t>Dynamics</a:t>
          </a:r>
        </a:p>
      </xdr:txBody>
    </xdr:sp>
    <xdr:clientData/>
  </xdr:twoCellAnchor>
  <xdr:twoCellAnchor>
    <xdr:from>
      <xdr:col>7</xdr:col>
      <xdr:colOff>342900</xdr:colOff>
      <xdr:row>3</xdr:row>
      <xdr:rowOff>144780</xdr:rowOff>
    </xdr:from>
    <xdr:to>
      <xdr:col>9</xdr:col>
      <xdr:colOff>480060</xdr:colOff>
      <xdr:row>10</xdr:row>
      <xdr:rowOff>125058</xdr:rowOff>
    </xdr:to>
    <xdr:grpSp>
      <xdr:nvGrpSpPr>
        <xdr:cNvPr id="12468" name="Group 180"/>
        <xdr:cNvGrpSpPr>
          <a:grpSpLocks/>
        </xdr:cNvGrpSpPr>
      </xdr:nvGrpSpPr>
      <xdr:grpSpPr bwMode="auto">
        <a:xfrm>
          <a:off x="4091940" y="647700"/>
          <a:ext cx="1356360" cy="1153758"/>
          <a:chOff x="429" y="66"/>
          <a:chExt cx="142" cy="117"/>
        </a:xfrm>
      </xdr:grpSpPr>
      <xdr:grpSp>
        <xdr:nvGrpSpPr>
          <xdr:cNvPr id="12467" name="Group 179"/>
          <xdr:cNvGrpSpPr>
            <a:grpSpLocks/>
          </xdr:cNvGrpSpPr>
        </xdr:nvGrpSpPr>
        <xdr:grpSpPr bwMode="auto">
          <a:xfrm>
            <a:off x="429" y="66"/>
            <a:ext cx="142" cy="117"/>
            <a:chOff x="429" y="66"/>
            <a:chExt cx="142" cy="117"/>
          </a:xfrm>
        </xdr:grpSpPr>
        <xdr:sp macro="" textlink="">
          <xdr:nvSpPr>
            <xdr:cNvPr id="12408" name="Oval 120"/>
            <xdr:cNvSpPr>
              <a:spLocks noChangeArrowheads="1"/>
            </xdr:cNvSpPr>
          </xdr:nvSpPr>
          <xdr:spPr bwMode="auto">
            <a:xfrm rot="-571637">
              <a:off x="504" y="94"/>
              <a:ext cx="46" cy="42"/>
            </a:xfrm>
            <a:prstGeom prst="ellipse">
              <a:avLst/>
            </a:prstGeom>
            <a:gradFill rotWithShape="1">
              <a:gsLst>
                <a:gs pos="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9" name="Oval 121"/>
            <xdr:cNvSpPr>
              <a:spLocks noChangeArrowheads="1"/>
            </xdr:cNvSpPr>
          </xdr:nvSpPr>
          <xdr:spPr bwMode="auto">
            <a:xfrm rot="-571637">
              <a:off x="429" y="111"/>
              <a:ext cx="38" cy="35"/>
            </a:xfrm>
            <a:prstGeom prst="ellipse">
              <a:avLst/>
            </a:prstGeom>
            <a:gradFill rotWithShape="1">
              <a:gsLst>
                <a:gs pos="0">
                  <a:srgbClr xmlns:mc="http://schemas.openxmlformats.org/markup-compatibility/2006" xmlns:a14="http://schemas.microsoft.com/office/drawing/2010/main" val="454545" mc:Ignorable="a14" a14:legacySpreadsheetColorIndex="55">
                    <a:gamma/>
                    <a:shade val="46275"/>
                    <a:invGamma/>
                  </a:srgbClr>
                </a:gs>
                <a:gs pos="5000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454545" mc:Ignorable="a14" a14:legacySpreadsheetColorIndex="55">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10" name="Rectangle 122"/>
            <xdr:cNvSpPr>
              <a:spLocks noChangeArrowheads="1"/>
            </xdr:cNvSpPr>
          </xdr:nvSpPr>
          <xdr:spPr bwMode="auto">
            <a:xfrm rot="-571637">
              <a:off x="455" y="106"/>
              <a:ext cx="58" cy="3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11" name="Oval 123"/>
            <xdr:cNvSpPr>
              <a:spLocks noChangeArrowheads="1"/>
            </xdr:cNvSpPr>
          </xdr:nvSpPr>
          <xdr:spPr bwMode="auto">
            <a:xfrm rot="-571637">
              <a:off x="493" y="116"/>
              <a:ext cx="10" cy="10"/>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12" name="Rectangle 124"/>
            <xdr:cNvSpPr>
              <a:spLocks noChangeArrowheads="1"/>
            </xdr:cNvSpPr>
          </xdr:nvSpPr>
          <xdr:spPr bwMode="auto">
            <a:xfrm rot="-571637">
              <a:off x="472" y="119"/>
              <a:ext cx="15" cy="11"/>
            </a:xfrm>
            <a:prstGeom prst="rect">
              <a:avLst/>
            </a:prstGeom>
            <a:solidFill>
              <a:srgbClr xmlns:mc="http://schemas.openxmlformats.org/markup-compatibility/2006" xmlns:a14="http://schemas.microsoft.com/office/drawing/2010/main" val="FF9900" mc:Ignorable="a14" a14:legacySpreadsheetColorIndex="5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13" name="Line 125"/>
            <xdr:cNvSpPr>
              <a:spLocks noChangeShapeType="1"/>
            </xdr:cNvSpPr>
          </xdr:nvSpPr>
          <xdr:spPr bwMode="auto">
            <a:xfrm rot="21028363" flipV="1">
              <a:off x="544" y="91"/>
              <a:ext cx="22"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14" name="Line 126"/>
            <xdr:cNvSpPr>
              <a:spLocks noChangeShapeType="1"/>
            </xdr:cNvSpPr>
          </xdr:nvSpPr>
          <xdr:spPr bwMode="auto">
            <a:xfrm rot="-571637" flipH="1" flipV="1">
              <a:off x="549" y="120"/>
              <a:ext cx="22" cy="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15" name="Rectangle 127" descr="Small checker board"/>
            <xdr:cNvSpPr>
              <a:spLocks noChangeArrowheads="1"/>
            </xdr:cNvSpPr>
          </xdr:nvSpPr>
          <xdr:spPr bwMode="auto">
            <a:xfrm rot="21028363">
              <a:off x="468" y="142"/>
              <a:ext cx="15" cy="20"/>
            </a:xfrm>
            <a:prstGeom prst="rect">
              <a:avLst/>
            </a:prstGeom>
            <a:pattFill prst="smCheck">
              <a:fgClr>
                <a:srgbClr xmlns:mc="http://schemas.openxmlformats.org/markup-compatibility/2006" xmlns:a14="http://schemas.microsoft.com/office/drawing/2010/main" val="969696" mc:Ignorable="a14" a14:legacySpreadsheetColorIndex="5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16" name="Rectangle 128" descr="Small checker board"/>
            <xdr:cNvSpPr>
              <a:spLocks noChangeArrowheads="1"/>
            </xdr:cNvSpPr>
          </xdr:nvSpPr>
          <xdr:spPr bwMode="auto">
            <a:xfrm rot="-571637">
              <a:off x="458" y="87"/>
              <a:ext cx="15" cy="20"/>
            </a:xfrm>
            <a:prstGeom prst="rect">
              <a:avLst/>
            </a:prstGeom>
            <a:pattFill prst="smCheck">
              <a:fgClr>
                <a:srgbClr xmlns:mc="http://schemas.openxmlformats.org/markup-compatibility/2006" xmlns:a14="http://schemas.microsoft.com/office/drawing/2010/main" val="969696" mc:Ignorable="a14" a14:legacySpreadsheetColorIndex="5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17" name="Rectangle 129" descr="Small checker board"/>
            <xdr:cNvSpPr>
              <a:spLocks noChangeArrowheads="1"/>
            </xdr:cNvSpPr>
          </xdr:nvSpPr>
          <xdr:spPr bwMode="auto">
            <a:xfrm rot="-571637">
              <a:off x="455" y="66"/>
              <a:ext cx="14" cy="20"/>
            </a:xfrm>
            <a:prstGeom prst="rect">
              <a:avLst/>
            </a:prstGeom>
            <a:pattFill prst="smCheck">
              <a:fgClr>
                <a:srgbClr xmlns:mc="http://schemas.openxmlformats.org/markup-compatibility/2006" xmlns:a14="http://schemas.microsoft.com/office/drawing/2010/main" val="969696" mc:Ignorable="a14" a14:legacySpreadsheetColorIndex="5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18" name="Rectangle 130" descr="Small checker board"/>
            <xdr:cNvSpPr>
              <a:spLocks noChangeArrowheads="1"/>
            </xdr:cNvSpPr>
          </xdr:nvSpPr>
          <xdr:spPr bwMode="auto">
            <a:xfrm rot="21028363">
              <a:off x="472" y="163"/>
              <a:ext cx="15" cy="20"/>
            </a:xfrm>
            <a:prstGeom prst="rect">
              <a:avLst/>
            </a:prstGeom>
            <a:pattFill prst="smCheck">
              <a:fgClr>
                <a:srgbClr xmlns:mc="http://schemas.openxmlformats.org/markup-compatibility/2006" xmlns:a14="http://schemas.microsoft.com/office/drawing/2010/main" val="969696" mc:Ignorable="a14" a14:legacySpreadsheetColorIndex="55"/>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23" name="Oval 135"/>
            <xdr:cNvSpPr>
              <a:spLocks noChangeArrowheads="1"/>
            </xdr:cNvSpPr>
          </xdr:nvSpPr>
          <xdr:spPr bwMode="auto">
            <a:xfrm>
              <a:off x="507" y="109"/>
              <a:ext cx="8" cy="8"/>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24" name="Oval 136"/>
            <xdr:cNvSpPr>
              <a:spLocks noChangeArrowheads="1"/>
            </xdr:cNvSpPr>
          </xdr:nvSpPr>
          <xdr:spPr bwMode="auto">
            <a:xfrm>
              <a:off x="511" y="126"/>
              <a:ext cx="8" cy="8"/>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25" name="Oval 137"/>
            <xdr:cNvSpPr>
              <a:spLocks noChangeArrowheads="1"/>
            </xdr:cNvSpPr>
          </xdr:nvSpPr>
          <xdr:spPr bwMode="auto">
            <a:xfrm>
              <a:off x="505" y="100"/>
              <a:ext cx="8" cy="8"/>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26" name="Oval 138"/>
            <xdr:cNvSpPr>
              <a:spLocks noChangeArrowheads="1"/>
            </xdr:cNvSpPr>
          </xdr:nvSpPr>
          <xdr:spPr bwMode="auto">
            <a:xfrm>
              <a:off x="509" y="118"/>
              <a:ext cx="8" cy="8"/>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2429" name="Oval 141" descr="Small checker board"/>
          <xdr:cNvSpPr>
            <a:spLocks noChangeArrowheads="1"/>
          </xdr:cNvSpPr>
        </xdr:nvSpPr>
        <xdr:spPr bwMode="auto">
          <a:xfrm>
            <a:off x="490" y="131"/>
            <a:ext cx="22" cy="21"/>
          </a:xfrm>
          <a:prstGeom prst="ellipse">
            <a:avLst/>
          </a:prstGeom>
          <a:pattFill prst="smCheck">
            <a:fgClr>
              <a:srgbClr xmlns:mc="http://schemas.openxmlformats.org/markup-compatibility/2006" xmlns:a14="http://schemas.microsoft.com/office/drawing/2010/main" val="969696" mc:Ignorable="a14" a14:legacySpreadsheetColorIndex="55"/>
            </a:fgClr>
            <a:bgClr>
              <a:srgbClr val="FFFFFF"/>
            </a:bgClr>
          </a:patt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6</xdr:col>
      <xdr:colOff>495300</xdr:colOff>
      <xdr:row>11</xdr:row>
      <xdr:rowOff>0</xdr:rowOff>
    </xdr:from>
    <xdr:to>
      <xdr:col>7</xdr:col>
      <xdr:colOff>525780</xdr:colOff>
      <xdr:row>11</xdr:row>
      <xdr:rowOff>160020</xdr:rowOff>
    </xdr:to>
    <xdr:sp macro="" textlink="">
      <xdr:nvSpPr>
        <xdr:cNvPr id="12435" name="Oval 147"/>
        <xdr:cNvSpPr>
          <a:spLocks noChangeArrowheads="1"/>
        </xdr:cNvSpPr>
      </xdr:nvSpPr>
      <xdr:spPr bwMode="auto">
        <a:xfrm>
          <a:off x="3634740" y="1844040"/>
          <a:ext cx="640080" cy="160020"/>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10</xdr:col>
      <xdr:colOff>289560</xdr:colOff>
      <xdr:row>11</xdr:row>
      <xdr:rowOff>121920</xdr:rowOff>
    </xdr:from>
    <xdr:to>
      <xdr:col>10</xdr:col>
      <xdr:colOff>571500</xdr:colOff>
      <xdr:row>12</xdr:row>
      <xdr:rowOff>38100</xdr:rowOff>
    </xdr:to>
    <xdr:sp macro="" textlink="">
      <xdr:nvSpPr>
        <xdr:cNvPr id="12436" name="Oval 148"/>
        <xdr:cNvSpPr>
          <a:spLocks noChangeArrowheads="1"/>
        </xdr:cNvSpPr>
      </xdr:nvSpPr>
      <xdr:spPr bwMode="auto">
        <a:xfrm>
          <a:off x="5867400" y="1965960"/>
          <a:ext cx="281940" cy="83820"/>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9</xdr:col>
      <xdr:colOff>198120</xdr:colOff>
      <xdr:row>10</xdr:row>
      <xdr:rowOff>160020</xdr:rowOff>
    </xdr:from>
    <xdr:to>
      <xdr:col>9</xdr:col>
      <xdr:colOff>563880</xdr:colOff>
      <xdr:row>11</xdr:row>
      <xdr:rowOff>106680</xdr:rowOff>
    </xdr:to>
    <xdr:sp macro="" textlink="">
      <xdr:nvSpPr>
        <xdr:cNvPr id="12438" name="Oval 150"/>
        <xdr:cNvSpPr>
          <a:spLocks noChangeArrowheads="1"/>
        </xdr:cNvSpPr>
      </xdr:nvSpPr>
      <xdr:spPr bwMode="auto">
        <a:xfrm>
          <a:off x="5166360" y="1836420"/>
          <a:ext cx="365760" cy="114300"/>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969696" mc:Ignorable="a14" a14:legacySpreadsheetColorIndex="55"/>
          </a:solidFill>
          <a:round/>
          <a:headEnd/>
          <a:tailEnd/>
        </a:ln>
      </xdr:spPr>
    </xdr:sp>
    <xdr:clientData/>
  </xdr:twoCellAnchor>
  <xdr:twoCellAnchor>
    <xdr:from>
      <xdr:col>8</xdr:col>
      <xdr:colOff>342900</xdr:colOff>
      <xdr:row>12</xdr:row>
      <xdr:rowOff>7620</xdr:rowOff>
    </xdr:from>
    <xdr:to>
      <xdr:col>9</xdr:col>
      <xdr:colOff>22860</xdr:colOff>
      <xdr:row>12</xdr:row>
      <xdr:rowOff>99060</xdr:rowOff>
    </xdr:to>
    <xdr:sp macro="" textlink="">
      <xdr:nvSpPr>
        <xdr:cNvPr id="12459" name="Oval 171"/>
        <xdr:cNvSpPr>
          <a:spLocks noChangeArrowheads="1"/>
        </xdr:cNvSpPr>
      </xdr:nvSpPr>
      <xdr:spPr bwMode="auto">
        <a:xfrm>
          <a:off x="4701540" y="2019300"/>
          <a:ext cx="289560" cy="91440"/>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5</xdr:col>
      <xdr:colOff>556260</xdr:colOff>
      <xdr:row>11</xdr:row>
      <xdr:rowOff>160020</xdr:rowOff>
    </xdr:from>
    <xdr:to>
      <xdr:col>6</xdr:col>
      <xdr:colOff>228600</xdr:colOff>
      <xdr:row>12</xdr:row>
      <xdr:rowOff>76200</xdr:rowOff>
    </xdr:to>
    <xdr:sp macro="" textlink="">
      <xdr:nvSpPr>
        <xdr:cNvPr id="12460" name="Oval 172"/>
        <xdr:cNvSpPr>
          <a:spLocks noChangeArrowheads="1"/>
        </xdr:cNvSpPr>
      </xdr:nvSpPr>
      <xdr:spPr bwMode="auto">
        <a:xfrm>
          <a:off x="3086100" y="2004060"/>
          <a:ext cx="281940" cy="83820"/>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FFFFFF" mc:Ignorable="a14" a14:legacySpreadsheetColorIndex="9"/>
            </a:gs>
          </a:gsLst>
          <a:lin ang="5400000" scaled="1"/>
        </a:gradFill>
        <a:ln w="9525">
          <a:solidFill>
            <a:srgbClr xmlns:mc="http://schemas.openxmlformats.org/markup-compatibility/2006" xmlns:a14="http://schemas.microsoft.com/office/drawing/2010/main" val="808080" mc:Ignorable="a14" a14:legacySpreadsheetColorIndex="23"/>
          </a:solidFill>
          <a:round/>
          <a:headEnd/>
          <a:tailEnd/>
        </a:ln>
      </xdr:spPr>
    </xdr:sp>
    <xdr:clientData/>
  </xdr:twoCellAnchor>
  <xdr:twoCellAnchor>
    <xdr:from>
      <xdr:col>10</xdr:col>
      <xdr:colOff>99060</xdr:colOff>
      <xdr:row>1</xdr:row>
      <xdr:rowOff>22860</xdr:rowOff>
    </xdr:from>
    <xdr:to>
      <xdr:col>12</xdr:col>
      <xdr:colOff>411480</xdr:colOff>
      <xdr:row>9</xdr:row>
      <xdr:rowOff>160020</xdr:rowOff>
    </xdr:to>
    <xdr:sp macro="" textlink="">
      <xdr:nvSpPr>
        <xdr:cNvPr id="12466" name="Rectangle 178"/>
        <xdr:cNvSpPr>
          <a:spLocks noChangeArrowheads="1"/>
        </xdr:cNvSpPr>
      </xdr:nvSpPr>
      <xdr:spPr bwMode="auto">
        <a:xfrm>
          <a:off x="5676900" y="190500"/>
          <a:ext cx="1531620" cy="1478280"/>
        </a:xfrm>
        <a:prstGeom prst="rect">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FF99" mc:Ignorable="a14" a14:legacySpreadsheetColorIndex="4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175260</xdr:colOff>
      <xdr:row>6</xdr:row>
      <xdr:rowOff>38100</xdr:rowOff>
    </xdr:from>
    <xdr:to>
      <xdr:col>12</xdr:col>
      <xdr:colOff>297180</xdr:colOff>
      <xdr:row>12</xdr:row>
      <xdr:rowOff>60960</xdr:rowOff>
    </xdr:to>
    <xdr:grpSp>
      <xdr:nvGrpSpPr>
        <xdr:cNvPr id="12365" name="Group 77"/>
        <xdr:cNvGrpSpPr>
          <a:grpSpLocks/>
        </xdr:cNvGrpSpPr>
      </xdr:nvGrpSpPr>
      <xdr:grpSpPr bwMode="auto">
        <a:xfrm rot="-1882311">
          <a:off x="6972300" y="1043940"/>
          <a:ext cx="121920" cy="1028700"/>
          <a:chOff x="503" y="302"/>
          <a:chExt cx="17" cy="142"/>
        </a:xfrm>
      </xdr:grpSpPr>
      <xdr:grpSp>
        <xdr:nvGrpSpPr>
          <xdr:cNvPr id="12366" name="Group 78"/>
          <xdr:cNvGrpSpPr>
            <a:grpSpLocks/>
          </xdr:cNvGrpSpPr>
        </xdr:nvGrpSpPr>
        <xdr:grpSpPr bwMode="auto">
          <a:xfrm>
            <a:off x="503" y="302"/>
            <a:ext cx="17" cy="140"/>
            <a:chOff x="506" y="398"/>
            <a:chExt cx="24" cy="84"/>
          </a:xfrm>
        </xdr:grpSpPr>
        <xdr:sp macro="" textlink="">
          <xdr:nvSpPr>
            <xdr:cNvPr id="12367" name="Line 79"/>
            <xdr:cNvSpPr>
              <a:spLocks noChangeShapeType="1"/>
            </xdr:cNvSpPr>
          </xdr:nvSpPr>
          <xdr:spPr bwMode="auto">
            <a:xfrm flipH="1">
              <a:off x="515" y="402"/>
              <a:ext cx="1" cy="79"/>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68" name="Line 80"/>
            <xdr:cNvSpPr>
              <a:spLocks noChangeShapeType="1"/>
            </xdr:cNvSpPr>
          </xdr:nvSpPr>
          <xdr:spPr bwMode="auto">
            <a:xfrm>
              <a:off x="520" y="401"/>
              <a:ext cx="1" cy="81"/>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nvGrpSpPr>
            <xdr:cNvPr id="12369" name="Group 81"/>
            <xdr:cNvGrpSpPr>
              <a:grpSpLocks/>
            </xdr:cNvGrpSpPr>
          </xdr:nvGrpSpPr>
          <xdr:grpSpPr bwMode="auto">
            <a:xfrm>
              <a:off x="506" y="398"/>
              <a:ext cx="24" cy="84"/>
              <a:chOff x="243" y="373"/>
              <a:chExt cx="36" cy="87"/>
            </a:xfrm>
          </xdr:grpSpPr>
          <xdr:sp macro="" textlink="">
            <xdr:nvSpPr>
              <xdr:cNvPr id="12370" name="Line 82"/>
              <xdr:cNvSpPr>
                <a:spLocks noChangeShapeType="1"/>
              </xdr:cNvSpPr>
            </xdr:nvSpPr>
            <xdr:spPr bwMode="auto">
              <a:xfrm>
                <a:off x="260" y="374"/>
                <a:ext cx="0" cy="86"/>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71" name="Line 83"/>
              <xdr:cNvSpPr>
                <a:spLocks noChangeShapeType="1"/>
              </xdr:cNvSpPr>
            </xdr:nvSpPr>
            <xdr:spPr bwMode="auto">
              <a:xfrm flipH="1">
                <a:off x="249" y="373"/>
                <a:ext cx="3" cy="85"/>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72" name="Line 84"/>
              <xdr:cNvSpPr>
                <a:spLocks noChangeShapeType="1"/>
              </xdr:cNvSpPr>
            </xdr:nvSpPr>
            <xdr:spPr bwMode="auto">
              <a:xfrm>
                <a:off x="268" y="375"/>
                <a:ext cx="4" cy="8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73" name="Line 85"/>
              <xdr:cNvSpPr>
                <a:spLocks noChangeShapeType="1"/>
              </xdr:cNvSpPr>
            </xdr:nvSpPr>
            <xdr:spPr bwMode="auto">
              <a:xfrm flipH="1">
                <a:off x="243" y="375"/>
                <a:ext cx="6" cy="8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374" name="Line 86"/>
              <xdr:cNvSpPr>
                <a:spLocks noChangeShapeType="1"/>
              </xdr:cNvSpPr>
            </xdr:nvSpPr>
            <xdr:spPr bwMode="auto">
              <a:xfrm>
                <a:off x="271" y="375"/>
                <a:ext cx="8" cy="83"/>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75" name="Line 87"/>
              <xdr:cNvSpPr>
                <a:spLocks noChangeShapeType="1"/>
              </xdr:cNvSpPr>
            </xdr:nvSpPr>
            <xdr:spPr bwMode="auto">
              <a:xfrm>
                <a:off x="263" y="375"/>
                <a:ext cx="5" cy="83"/>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12376" name="Line 88"/>
              <xdr:cNvSpPr>
                <a:spLocks noChangeShapeType="1"/>
              </xdr:cNvSpPr>
            </xdr:nvSpPr>
            <xdr:spPr bwMode="auto">
              <a:xfrm flipH="1">
                <a:off x="253" y="374"/>
                <a:ext cx="3" cy="8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grpSp>
      <xdr:sp macro="" textlink="">
        <xdr:nvSpPr>
          <xdr:cNvPr id="12377" name="Line 89"/>
          <xdr:cNvSpPr>
            <a:spLocks noChangeShapeType="1"/>
          </xdr:cNvSpPr>
        </xdr:nvSpPr>
        <xdr:spPr bwMode="auto">
          <a:xfrm>
            <a:off x="514" y="302"/>
            <a:ext cx="4" cy="13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2378" name="Line 90"/>
          <xdr:cNvSpPr>
            <a:spLocks noChangeShapeType="1"/>
          </xdr:cNvSpPr>
        </xdr:nvSpPr>
        <xdr:spPr bwMode="auto">
          <a:xfrm flipH="1">
            <a:off x="505" y="317"/>
            <a:ext cx="3" cy="127"/>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327660</xdr:colOff>
      <xdr:row>2</xdr:row>
      <xdr:rowOff>129540</xdr:rowOff>
    </xdr:from>
    <xdr:to>
      <xdr:col>12</xdr:col>
      <xdr:colOff>106680</xdr:colOff>
      <xdr:row>10</xdr:row>
      <xdr:rowOff>106680</xdr:rowOff>
    </xdr:to>
    <xdr:grpSp>
      <xdr:nvGrpSpPr>
        <xdr:cNvPr id="12465" name="Group 177"/>
        <xdr:cNvGrpSpPr>
          <a:grpSpLocks/>
        </xdr:cNvGrpSpPr>
      </xdr:nvGrpSpPr>
      <xdr:grpSpPr bwMode="auto">
        <a:xfrm>
          <a:off x="5905500" y="464820"/>
          <a:ext cx="998220" cy="1318260"/>
          <a:chOff x="619" y="47"/>
          <a:chExt cx="105" cy="134"/>
        </a:xfrm>
      </xdr:grpSpPr>
      <xdr:sp macro="" textlink="">
        <xdr:nvSpPr>
          <xdr:cNvPr id="12385" name="Rectangle 97"/>
          <xdr:cNvSpPr>
            <a:spLocks noChangeArrowheads="1"/>
          </xdr:cNvSpPr>
        </xdr:nvSpPr>
        <xdr:spPr bwMode="auto">
          <a:xfrm rot="-4004059">
            <a:off x="694" y="150"/>
            <a:ext cx="13" cy="3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86" name="Rectangle 98"/>
          <xdr:cNvSpPr>
            <a:spLocks noChangeArrowheads="1"/>
          </xdr:cNvSpPr>
        </xdr:nvSpPr>
        <xdr:spPr bwMode="auto">
          <a:xfrm rot="-1882311">
            <a:off x="656" y="73"/>
            <a:ext cx="24"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87" name="Rectangle 99"/>
          <xdr:cNvSpPr>
            <a:spLocks noChangeArrowheads="1"/>
          </xdr:cNvSpPr>
        </xdr:nvSpPr>
        <xdr:spPr bwMode="auto">
          <a:xfrm rot="-1882311">
            <a:off x="676" y="121"/>
            <a:ext cx="18"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88" name="Rectangle 100"/>
          <xdr:cNvSpPr>
            <a:spLocks noChangeArrowheads="1"/>
          </xdr:cNvSpPr>
        </xdr:nvSpPr>
        <xdr:spPr bwMode="auto">
          <a:xfrm rot="52561">
            <a:off x="677" y="129"/>
            <a:ext cx="17" cy="24"/>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89" name="Oval 101"/>
          <xdr:cNvSpPr>
            <a:spLocks noChangeArrowheads="1"/>
          </xdr:cNvSpPr>
        </xdr:nvSpPr>
        <xdr:spPr bwMode="auto">
          <a:xfrm rot="-1882311">
            <a:off x="675" y="149"/>
            <a:ext cx="19" cy="15"/>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390" name="Rectangle 102"/>
          <xdr:cNvSpPr>
            <a:spLocks noChangeArrowheads="1"/>
          </xdr:cNvSpPr>
        </xdr:nvSpPr>
        <xdr:spPr bwMode="auto">
          <a:xfrm rot="-1882311">
            <a:off x="698" y="172"/>
            <a:ext cx="26"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1" name="Rectangle 103"/>
          <xdr:cNvSpPr>
            <a:spLocks noChangeArrowheads="1"/>
          </xdr:cNvSpPr>
        </xdr:nvSpPr>
        <xdr:spPr bwMode="auto">
          <a:xfrm rot="-1882311">
            <a:off x="671" y="49"/>
            <a:ext cx="30" cy="5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2" name="Oval 104"/>
          <xdr:cNvSpPr>
            <a:spLocks noChangeArrowheads="1"/>
          </xdr:cNvSpPr>
        </xdr:nvSpPr>
        <xdr:spPr bwMode="auto">
          <a:xfrm rot="-3343750">
            <a:off x="617" y="51"/>
            <a:ext cx="32" cy="24"/>
          </a:xfrm>
          <a:prstGeom prst="ellipse">
            <a:avLst/>
          </a:prstGeom>
          <a:gradFill rotWithShape="1">
            <a:gsLst>
              <a:gs pos="0">
                <a:srgbClr xmlns:mc="http://schemas.openxmlformats.org/markup-compatibility/2006" xmlns:a14="http://schemas.microsoft.com/office/drawing/2010/main" val="969696" mc:Ignorable="a14" a14:legacySpreadsheetColorIndex="55"/>
              </a:gs>
              <a:gs pos="100000">
                <a:srgbClr xmlns:mc="http://schemas.openxmlformats.org/markup-compatibility/2006" xmlns:a14="http://schemas.microsoft.com/office/drawing/2010/main" val="3C3C3C" mc:Ignorable="a14" a14:legacySpreadsheetColorIndex="55">
                  <a:gamma/>
                  <a:shade val="40000"/>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393" name="Rectangle 105"/>
          <xdr:cNvSpPr>
            <a:spLocks noChangeArrowheads="1"/>
          </xdr:cNvSpPr>
        </xdr:nvSpPr>
        <xdr:spPr bwMode="auto">
          <a:xfrm rot="-1882311">
            <a:off x="646" y="69"/>
            <a:ext cx="13"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4" name="Rectangle 106"/>
          <xdr:cNvSpPr>
            <a:spLocks noChangeArrowheads="1"/>
          </xdr:cNvSpPr>
        </xdr:nvSpPr>
        <xdr:spPr bwMode="auto">
          <a:xfrm rot="-3556148">
            <a:off x="641" y="66"/>
            <a:ext cx="13"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5" name="Rectangle 107"/>
          <xdr:cNvSpPr>
            <a:spLocks noChangeArrowheads="1"/>
          </xdr:cNvSpPr>
        </xdr:nvSpPr>
        <xdr:spPr bwMode="auto">
          <a:xfrm rot="-1882311">
            <a:off x="700" y="97"/>
            <a:ext cx="9" cy="16"/>
          </a:xfrm>
          <a:prstGeom prst="rect">
            <a:avLst/>
          </a:prstGeom>
          <a:gradFill rotWithShape="1">
            <a:gsLst>
              <a:gs pos="0">
                <a:srgbClr xmlns:mc="http://schemas.openxmlformats.org/markup-compatibility/2006" xmlns:a14="http://schemas.microsoft.com/office/drawing/2010/main" val="1B1B1B" mc:Ignorable="a14" a14:legacySpreadsheetColorIndex="23">
                  <a:gamma/>
                  <a:shade val="21176"/>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1B1B1B" mc:Ignorable="a14" a14:legacySpreadsheetColorIndex="23">
                  <a:gamma/>
                  <a:shade val="21176"/>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6" name="Rectangle 108"/>
          <xdr:cNvSpPr>
            <a:spLocks noChangeArrowheads="1"/>
          </xdr:cNvSpPr>
        </xdr:nvSpPr>
        <xdr:spPr bwMode="auto">
          <a:xfrm rot="-3906925">
            <a:off x="666" y="78"/>
            <a:ext cx="9" cy="20"/>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7" name="Oval 109"/>
          <xdr:cNvSpPr>
            <a:spLocks noChangeArrowheads="1"/>
          </xdr:cNvSpPr>
        </xdr:nvSpPr>
        <xdr:spPr bwMode="auto">
          <a:xfrm rot="-1882311">
            <a:off x="654" y="79"/>
            <a:ext cx="12"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398" name="Rectangle 110"/>
          <xdr:cNvSpPr>
            <a:spLocks noChangeArrowheads="1"/>
          </xdr:cNvSpPr>
        </xdr:nvSpPr>
        <xdr:spPr bwMode="auto">
          <a:xfrm rot="1765840">
            <a:off x="670" y="94"/>
            <a:ext cx="10"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399" name="Oval 111"/>
          <xdr:cNvSpPr>
            <a:spLocks noChangeArrowheads="1"/>
          </xdr:cNvSpPr>
        </xdr:nvSpPr>
        <xdr:spPr bwMode="auto">
          <a:xfrm rot="-1882311">
            <a:off x="676" y="89"/>
            <a:ext cx="12"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0" name="Rectangle 112"/>
          <xdr:cNvSpPr>
            <a:spLocks noChangeArrowheads="1"/>
          </xdr:cNvSpPr>
        </xdr:nvSpPr>
        <xdr:spPr bwMode="auto">
          <a:xfrm rot="-3503071">
            <a:off x="660" y="115"/>
            <a:ext cx="12"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2401" name="Oval 113"/>
          <xdr:cNvSpPr>
            <a:spLocks noChangeArrowheads="1"/>
          </xdr:cNvSpPr>
        </xdr:nvSpPr>
        <xdr:spPr bwMode="auto">
          <a:xfrm rot="-2702590">
            <a:off x="621" y="59"/>
            <a:ext cx="16" cy="19"/>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2" name="Line 114"/>
          <xdr:cNvSpPr>
            <a:spLocks noChangeShapeType="1"/>
          </xdr:cNvSpPr>
        </xdr:nvSpPr>
        <xdr:spPr bwMode="auto">
          <a:xfrm rot="19717689" flipV="1">
            <a:off x="660" y="119"/>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03" name="Oval 115"/>
          <xdr:cNvSpPr>
            <a:spLocks noChangeArrowheads="1"/>
          </xdr:cNvSpPr>
        </xdr:nvSpPr>
        <xdr:spPr bwMode="auto">
          <a:xfrm rot="-1882311">
            <a:off x="673" y="56"/>
            <a:ext cx="10"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4" name="Oval 116"/>
          <xdr:cNvSpPr>
            <a:spLocks noChangeArrowheads="1"/>
          </xdr:cNvSpPr>
        </xdr:nvSpPr>
        <xdr:spPr bwMode="auto">
          <a:xfrm rot="-1882311">
            <a:off x="680" y="68"/>
            <a:ext cx="10"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5" name="Oval 117"/>
          <xdr:cNvSpPr>
            <a:spLocks noChangeArrowheads="1"/>
          </xdr:cNvSpPr>
        </xdr:nvSpPr>
        <xdr:spPr bwMode="auto">
          <a:xfrm rot="-1882311">
            <a:off x="689" y="83"/>
            <a:ext cx="10"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406" name="Line 118"/>
          <xdr:cNvSpPr>
            <a:spLocks noChangeShapeType="1"/>
          </xdr:cNvSpPr>
        </xdr:nvSpPr>
        <xdr:spPr bwMode="auto">
          <a:xfrm rot="19717689" flipV="1">
            <a:off x="663" y="119"/>
            <a:ext cx="7"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167640</xdr:colOff>
      <xdr:row>12</xdr:row>
      <xdr:rowOff>160020</xdr:rowOff>
    </xdr:from>
    <xdr:to>
      <xdr:col>12</xdr:col>
      <xdr:colOff>342900</xdr:colOff>
      <xdr:row>29</xdr:row>
      <xdr:rowOff>7620</xdr:rowOff>
    </xdr:to>
    <xdr:sp macro="" textlink="">
      <xdr:nvSpPr>
        <xdr:cNvPr id="69" name="Text Box 6" descr="75%"/>
        <xdr:cNvSpPr txBox="1">
          <a:spLocks noChangeArrowheads="1"/>
        </xdr:cNvSpPr>
      </xdr:nvSpPr>
      <xdr:spPr bwMode="auto">
        <a:xfrm>
          <a:off x="868680" y="2171700"/>
          <a:ext cx="6271260" cy="2697480"/>
        </a:xfrm>
        <a:prstGeom prst="rect">
          <a:avLst/>
        </a:prstGeom>
        <a:pattFill prst="pct75">
          <a:fgClr>
            <a:srgbClr xmlns:mc="http://schemas.openxmlformats.org/markup-compatibility/2006" xmlns:a14="http://schemas.microsoft.com/office/drawing/2010/main" val="FFCC99" mc:Ignorable="a14" a14:legacySpreadsheetColorIndex="47"/>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27432" anchor="ctr" upright="1"/>
        <a:lstStyle/>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endParaRPr lang="en-GB" sz="1000" b="0" i="0" u="none" strike="noStrike" baseline="0">
            <a:solidFill>
              <a:srgbClr val="000000"/>
            </a:solidFill>
            <a:latin typeface="Arial"/>
            <a:cs typeface="Arial"/>
          </a:endParaRPr>
        </a:p>
        <a:p>
          <a:pPr algn="ctr" rtl="0">
            <a:defRPr sz="1000"/>
          </a:pPr>
          <a:r>
            <a:rPr lang="en-GB" sz="2400" b="0" i="0" u="none" strike="noStrike" baseline="0">
              <a:solidFill>
                <a:srgbClr val="000000"/>
              </a:solidFill>
              <a:latin typeface="Arial"/>
              <a:cs typeface="Arial"/>
            </a:rPr>
            <a:t>ROCKETS ORBITS AND NEWTON</a:t>
          </a:r>
        </a:p>
        <a:p>
          <a:pPr algn="ctr" rtl="0">
            <a:defRPr sz="1000"/>
          </a:pPr>
          <a:endParaRPr lang="en-GB" sz="1000" b="0" i="0" u="none" strike="noStrike" baseline="0">
            <a:solidFill>
              <a:srgbClr val="000000"/>
            </a:solidFill>
            <a:latin typeface="Arial"/>
            <a:cs typeface="Arial"/>
          </a:endParaRPr>
        </a:p>
        <a:p>
          <a:pPr algn="ctr" rtl="0">
            <a:defRPr sz="1000"/>
          </a:pPr>
          <a:r>
            <a:rPr lang="en-GB" sz="1400" b="0" i="0" u="none" strike="noStrike" baseline="0">
              <a:solidFill>
                <a:srgbClr val="000000"/>
              </a:solidFill>
              <a:latin typeface="Arial"/>
              <a:cs typeface="Arial"/>
            </a:rPr>
            <a:t>Modelling a Rocket's flight to orbit in a spreadsheet</a:t>
          </a:r>
        </a:p>
        <a:p>
          <a:pPr algn="ctr" rtl="0">
            <a:defRPr sz="1000"/>
          </a:pPr>
          <a:endParaRPr lang="en-GB" sz="1400" b="0" i="0" u="none" strike="noStrike" baseline="0">
            <a:solidFill>
              <a:srgbClr val="000000"/>
            </a:solidFill>
            <a:latin typeface="Arial"/>
            <a:cs typeface="Arial"/>
          </a:endParaRPr>
        </a:p>
      </xdr:txBody>
    </xdr:sp>
    <xdr:clientData/>
  </xdr:twoCellAnchor>
  <xdr:twoCellAnchor>
    <xdr:from>
      <xdr:col>2</xdr:col>
      <xdr:colOff>0</xdr:colOff>
      <xdr:row>11</xdr:row>
      <xdr:rowOff>106680</xdr:rowOff>
    </xdr:from>
    <xdr:to>
      <xdr:col>5</xdr:col>
      <xdr:colOff>45720</xdr:colOff>
      <xdr:row>12</xdr:row>
      <xdr:rowOff>144780</xdr:rowOff>
    </xdr:to>
    <xdr:sp macro="" textlink="">
      <xdr:nvSpPr>
        <xdr:cNvPr id="71" name="Text Box 33"/>
        <xdr:cNvSpPr txBox="1">
          <a:spLocks noChangeArrowheads="1"/>
        </xdr:cNvSpPr>
      </xdr:nvSpPr>
      <xdr:spPr bwMode="auto">
        <a:xfrm>
          <a:off x="701040" y="1950720"/>
          <a:ext cx="18745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l" rtl="0">
            <a:defRPr sz="1000"/>
          </a:pPr>
          <a:r>
            <a:rPr lang="en-GB" sz="1000" b="0" i="0" u="none" strike="noStrike" baseline="0">
              <a:solidFill>
                <a:schemeClr val="tx1"/>
              </a:solidFill>
              <a:latin typeface="Arial"/>
              <a:cs typeface="Arial"/>
            </a:rPr>
            <a:t>    </a:t>
          </a:r>
          <a:r>
            <a:rPr lang="en-GB" sz="900" b="0" i="0" u="none" strike="noStrike" baseline="0">
              <a:solidFill>
                <a:schemeClr val="tx1"/>
              </a:solidFill>
              <a:latin typeface="Arial"/>
              <a:cs typeface="Arial"/>
            </a:rPr>
            <a:t>©  Copyright  2018    JD Palmer</a:t>
          </a:r>
        </a:p>
      </xdr:txBody>
    </xdr:sp>
    <xdr:clientData/>
  </xdr:twoCellAnchor>
  <xdr:twoCellAnchor>
    <xdr:from>
      <xdr:col>3</xdr:col>
      <xdr:colOff>220980</xdr:colOff>
      <xdr:row>15</xdr:row>
      <xdr:rowOff>106680</xdr:rowOff>
    </xdr:from>
    <xdr:to>
      <xdr:col>11</xdr:col>
      <xdr:colOff>304800</xdr:colOff>
      <xdr:row>19</xdr:row>
      <xdr:rowOff>137160</xdr:rowOff>
    </xdr:to>
    <xdr:sp macro="" textlink="">
      <xdr:nvSpPr>
        <xdr:cNvPr id="72" name="Text Box 33"/>
        <xdr:cNvSpPr txBox="1">
          <a:spLocks noChangeArrowheads="1"/>
        </xdr:cNvSpPr>
      </xdr:nvSpPr>
      <xdr:spPr bwMode="auto">
        <a:xfrm>
          <a:off x="1531620" y="2621280"/>
          <a:ext cx="4960620" cy="701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12700">
              <a:solidFill>
                <a:srgbClr xmlns:mc="http://schemas.openxmlformats.org/markup-compatibility/2006" val="000080" mc:Ignorable="a14" a14:legacySpreadsheetColorIndex="18"/>
              </a:solidFill>
              <a:miter lim="800000"/>
              <a:headEnd/>
              <a:tailEnd/>
            </a14:hiddenLine>
          </a:ext>
        </a:extLst>
      </xdr:spPr>
      <xdr:txBody>
        <a:bodyPr vertOverflow="clip" wrap="square" lIns="27432" tIns="22860" rIns="0" bIns="0" anchor="t" upright="1"/>
        <a:lstStyle/>
        <a:p>
          <a:pPr algn="ctr" rtl="0"/>
          <a:r>
            <a:rPr lang="en-GB" sz="1000" b="0" i="0" baseline="0">
              <a:effectLst/>
              <a:latin typeface="Arial" panose="020B0604020202020204" pitchFamily="34" charset="0"/>
              <a:ea typeface="+mn-ea"/>
              <a:cs typeface="Arial" panose="020B0604020202020204" pitchFamily="34" charset="0"/>
            </a:rPr>
            <a:t>This spreadsheet has been downloaded from rocketsandrelativity.co.uk</a:t>
          </a:r>
        </a:p>
        <a:p>
          <a:pPr algn="ctr" rtl="0"/>
          <a:r>
            <a:rPr lang="en-GB" sz="1000" b="0" i="0" baseline="0">
              <a:effectLst/>
              <a:latin typeface="Arial" panose="020B0604020202020204" pitchFamily="34" charset="0"/>
              <a:ea typeface="+mn-ea"/>
              <a:cs typeface="Arial" panose="020B0604020202020204" pitchFamily="34" charset="0"/>
            </a:rPr>
            <a:t> and will function as intended if opened in Excel.</a:t>
          </a:r>
        </a:p>
        <a:p>
          <a:pPr algn="ctr" rtl="0"/>
          <a:endParaRPr lang="en-GB" sz="1000" b="0" i="0" baseline="0">
            <a:effectLst/>
            <a:latin typeface="Arial" panose="020B0604020202020204" pitchFamily="34" charset="0"/>
            <a:ea typeface="+mn-ea"/>
            <a:cs typeface="Arial" panose="020B0604020202020204" pitchFamily="34" charset="0"/>
          </a:endParaRPr>
        </a:p>
        <a:p>
          <a:pPr algn="ctr" rtl="0"/>
          <a:r>
            <a:rPr lang="en-GB" sz="1000" b="0" i="0" baseline="0">
              <a:effectLst/>
              <a:latin typeface="Arial" panose="020B0604020202020204" pitchFamily="34" charset="0"/>
              <a:ea typeface="+mn-ea"/>
              <a:cs typeface="Arial" panose="020B0604020202020204" pitchFamily="34" charset="0"/>
            </a:rPr>
            <a:t>These spreadsheet examples feature in the book published on Amazon entitled:</a:t>
          </a:r>
          <a:endParaRPr lang="en-GB" sz="100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24</xdr:row>
      <xdr:rowOff>106680</xdr:rowOff>
    </xdr:from>
    <xdr:to>
      <xdr:col>10</xdr:col>
      <xdr:colOff>0</xdr:colOff>
      <xdr:row>25</xdr:row>
      <xdr:rowOff>30480</xdr:rowOff>
    </xdr:to>
    <xdr:sp macro="" textlink="">
      <xdr:nvSpPr>
        <xdr:cNvPr id="5567" name="Rectangle 447" descr="Narrow horizontal"/>
        <xdr:cNvSpPr>
          <a:spLocks noChangeArrowheads="1"/>
        </xdr:cNvSpPr>
      </xdr:nvSpPr>
      <xdr:spPr bwMode="auto">
        <a:xfrm>
          <a:off x="2072640" y="4023360"/>
          <a:ext cx="4754880" cy="91440"/>
        </a:xfrm>
        <a:prstGeom prst="rect">
          <a:avLst/>
        </a:prstGeom>
        <a:pattFill prst="narHorz">
          <a:fgClr>
            <a:srgbClr xmlns:mc="http://schemas.openxmlformats.org/markup-compatibility/2006" xmlns:a14="http://schemas.microsoft.com/office/drawing/2010/main" val="800000" mc:Ignorable="a14" a14:legacySpreadsheetColorIndex="16"/>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175260</xdr:colOff>
      <xdr:row>1</xdr:row>
      <xdr:rowOff>76200</xdr:rowOff>
    </xdr:from>
    <xdr:to>
      <xdr:col>3</xdr:col>
      <xdr:colOff>480060</xdr:colOff>
      <xdr:row>3</xdr:row>
      <xdr:rowOff>45720</xdr:rowOff>
    </xdr:to>
    <xdr:sp macro="" textlink="">
      <xdr:nvSpPr>
        <xdr:cNvPr id="5614" name="Text Box 494"/>
        <xdr:cNvSpPr txBox="1">
          <a:spLocks noChangeArrowheads="1"/>
        </xdr:cNvSpPr>
      </xdr:nvSpPr>
      <xdr:spPr bwMode="auto">
        <a:xfrm>
          <a:off x="2247900" y="137160"/>
          <a:ext cx="899160" cy="3048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Standing on the Planet surface</a:t>
          </a:r>
        </a:p>
      </xdr:txBody>
    </xdr:sp>
    <xdr:clientData/>
  </xdr:twoCellAnchor>
  <xdr:twoCellAnchor>
    <xdr:from>
      <xdr:col>4</xdr:col>
      <xdr:colOff>152400</xdr:colOff>
      <xdr:row>1</xdr:row>
      <xdr:rowOff>76200</xdr:rowOff>
    </xdr:from>
    <xdr:to>
      <xdr:col>5</xdr:col>
      <xdr:colOff>457200</xdr:colOff>
      <xdr:row>3</xdr:row>
      <xdr:rowOff>45720</xdr:rowOff>
    </xdr:to>
    <xdr:sp macro="" textlink="">
      <xdr:nvSpPr>
        <xdr:cNvPr id="5615" name="Text Box 495"/>
        <xdr:cNvSpPr txBox="1">
          <a:spLocks noChangeArrowheads="1"/>
        </xdr:cNvSpPr>
      </xdr:nvSpPr>
      <xdr:spPr bwMode="auto">
        <a:xfrm>
          <a:off x="3413760" y="137160"/>
          <a:ext cx="899160" cy="3048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Hovering just above the Planet surface</a:t>
          </a:r>
        </a:p>
      </xdr:txBody>
    </xdr:sp>
    <xdr:clientData/>
  </xdr:twoCellAnchor>
  <xdr:twoCellAnchor>
    <xdr:from>
      <xdr:col>8</xdr:col>
      <xdr:colOff>114300</xdr:colOff>
      <xdr:row>1</xdr:row>
      <xdr:rowOff>76200</xdr:rowOff>
    </xdr:from>
    <xdr:to>
      <xdr:col>9</xdr:col>
      <xdr:colOff>419100</xdr:colOff>
      <xdr:row>3</xdr:row>
      <xdr:rowOff>45720</xdr:rowOff>
    </xdr:to>
    <xdr:sp macro="" textlink="">
      <xdr:nvSpPr>
        <xdr:cNvPr id="5616" name="Text Box 496"/>
        <xdr:cNvSpPr txBox="1">
          <a:spLocks noChangeArrowheads="1"/>
        </xdr:cNvSpPr>
      </xdr:nvSpPr>
      <xdr:spPr bwMode="auto">
        <a:xfrm>
          <a:off x="5753100" y="137160"/>
          <a:ext cx="899160" cy="3048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Falling back to the Planet surface</a:t>
          </a:r>
        </a:p>
      </xdr:txBody>
    </xdr:sp>
    <xdr:clientData/>
  </xdr:twoCellAnchor>
  <xdr:twoCellAnchor>
    <xdr:from>
      <xdr:col>6</xdr:col>
      <xdr:colOff>137160</xdr:colOff>
      <xdr:row>1</xdr:row>
      <xdr:rowOff>76200</xdr:rowOff>
    </xdr:from>
    <xdr:to>
      <xdr:col>7</xdr:col>
      <xdr:colOff>449580</xdr:colOff>
      <xdr:row>3</xdr:row>
      <xdr:rowOff>45720</xdr:rowOff>
    </xdr:to>
    <xdr:sp macro="" textlink="">
      <xdr:nvSpPr>
        <xdr:cNvPr id="5617" name="Text Box 497"/>
        <xdr:cNvSpPr txBox="1">
          <a:spLocks noChangeArrowheads="1"/>
        </xdr:cNvSpPr>
      </xdr:nvSpPr>
      <xdr:spPr bwMode="auto">
        <a:xfrm>
          <a:off x="4587240" y="137160"/>
          <a:ext cx="906780" cy="3048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lnSpc>
              <a:spcPts val="800"/>
            </a:lnSpc>
            <a:defRPr sz="1000"/>
          </a:pPr>
          <a:r>
            <a:rPr lang="en-GB" sz="800" b="0" i="0" u="none" strike="noStrike" baseline="0">
              <a:solidFill>
                <a:srgbClr val="000000"/>
              </a:solidFill>
              <a:latin typeface="Arial"/>
              <a:cs typeface="Arial"/>
            </a:rPr>
            <a:t>Zooming up from the Planet surface</a:t>
          </a:r>
        </a:p>
      </xdr:txBody>
    </xdr:sp>
    <xdr:clientData/>
  </xdr:twoCellAnchor>
  <xdr:twoCellAnchor>
    <xdr:from>
      <xdr:col>10</xdr:col>
      <xdr:colOff>38100</xdr:colOff>
      <xdr:row>1</xdr:row>
      <xdr:rowOff>76200</xdr:rowOff>
    </xdr:from>
    <xdr:to>
      <xdr:col>11</xdr:col>
      <xdr:colOff>518160</xdr:colOff>
      <xdr:row>4</xdr:row>
      <xdr:rowOff>30480</xdr:rowOff>
    </xdr:to>
    <xdr:sp macro="" textlink="">
      <xdr:nvSpPr>
        <xdr:cNvPr id="5618" name="Text Box 498"/>
        <xdr:cNvSpPr txBox="1">
          <a:spLocks noChangeArrowheads="1"/>
        </xdr:cNvSpPr>
      </xdr:nvSpPr>
      <xdr:spPr bwMode="auto">
        <a:xfrm>
          <a:off x="6865620" y="137160"/>
          <a:ext cx="1074420" cy="4572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In deep space away from any gravitational fields or forces</a:t>
          </a:r>
        </a:p>
      </xdr:txBody>
    </xdr:sp>
    <xdr:clientData/>
  </xdr:twoCellAnchor>
  <xdr:twoCellAnchor>
    <xdr:from>
      <xdr:col>12</xdr:col>
      <xdr:colOff>0</xdr:colOff>
      <xdr:row>1</xdr:row>
      <xdr:rowOff>76200</xdr:rowOff>
    </xdr:from>
    <xdr:to>
      <xdr:col>13</xdr:col>
      <xdr:colOff>548640</xdr:colOff>
      <xdr:row>4</xdr:row>
      <xdr:rowOff>30480</xdr:rowOff>
    </xdr:to>
    <xdr:sp macro="" textlink="">
      <xdr:nvSpPr>
        <xdr:cNvPr id="6151" name="Text Box 1031"/>
        <xdr:cNvSpPr txBox="1">
          <a:spLocks noChangeArrowheads="1"/>
        </xdr:cNvSpPr>
      </xdr:nvSpPr>
      <xdr:spPr bwMode="auto">
        <a:xfrm>
          <a:off x="8016240" y="137160"/>
          <a:ext cx="1143000" cy="45720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In deep space away from gravitational fields firing the Rocket</a:t>
          </a:r>
        </a:p>
      </xdr:txBody>
    </xdr:sp>
    <xdr:clientData/>
  </xdr:twoCellAnchor>
  <xdr:twoCellAnchor>
    <xdr:from>
      <xdr:col>2</xdr:col>
      <xdr:colOff>411480</xdr:colOff>
      <xdr:row>4</xdr:row>
      <xdr:rowOff>137160</xdr:rowOff>
    </xdr:from>
    <xdr:to>
      <xdr:col>3</xdr:col>
      <xdr:colOff>274320</xdr:colOff>
      <xdr:row>6</xdr:row>
      <xdr:rowOff>38100</xdr:rowOff>
    </xdr:to>
    <xdr:grpSp>
      <xdr:nvGrpSpPr>
        <xdr:cNvPr id="6152" name="Group 1032"/>
        <xdr:cNvGrpSpPr>
          <a:grpSpLocks/>
        </xdr:cNvGrpSpPr>
      </xdr:nvGrpSpPr>
      <xdr:grpSpPr bwMode="auto">
        <a:xfrm>
          <a:off x="2484120" y="701040"/>
          <a:ext cx="457200" cy="236220"/>
          <a:chOff x="240" y="109"/>
          <a:chExt cx="47" cy="24"/>
        </a:xfrm>
      </xdr:grpSpPr>
      <xdr:sp macro="" textlink="">
        <xdr:nvSpPr>
          <xdr:cNvPr id="6153" name="Line 1033"/>
          <xdr:cNvSpPr>
            <a:spLocks noChangeShapeType="1"/>
          </xdr:cNvSpPr>
        </xdr:nvSpPr>
        <xdr:spPr bwMode="auto">
          <a:xfrm>
            <a:off x="240"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4" name="Line 1034"/>
          <xdr:cNvSpPr>
            <a:spLocks noChangeShapeType="1"/>
          </xdr:cNvSpPr>
        </xdr:nvSpPr>
        <xdr:spPr bwMode="auto">
          <a:xfrm>
            <a:off x="287"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5" name="Line 1035"/>
          <xdr:cNvSpPr>
            <a:spLocks noChangeShapeType="1"/>
          </xdr:cNvSpPr>
        </xdr:nvSpPr>
        <xdr:spPr bwMode="auto">
          <a:xfrm>
            <a:off x="252"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6" name="Line 1036"/>
          <xdr:cNvSpPr>
            <a:spLocks noChangeShapeType="1"/>
          </xdr:cNvSpPr>
        </xdr:nvSpPr>
        <xdr:spPr bwMode="auto">
          <a:xfrm>
            <a:off x="264"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57" name="Line 1037"/>
          <xdr:cNvSpPr>
            <a:spLocks noChangeShapeType="1"/>
          </xdr:cNvSpPr>
        </xdr:nvSpPr>
        <xdr:spPr bwMode="auto">
          <a:xfrm>
            <a:off x="276"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373380</xdr:colOff>
      <xdr:row>4</xdr:row>
      <xdr:rowOff>129540</xdr:rowOff>
    </xdr:from>
    <xdr:to>
      <xdr:col>5</xdr:col>
      <xdr:colOff>236220</xdr:colOff>
      <xdr:row>6</xdr:row>
      <xdr:rowOff>30480</xdr:rowOff>
    </xdr:to>
    <xdr:grpSp>
      <xdr:nvGrpSpPr>
        <xdr:cNvPr id="6158" name="Group 1038"/>
        <xdr:cNvGrpSpPr>
          <a:grpSpLocks/>
        </xdr:cNvGrpSpPr>
      </xdr:nvGrpSpPr>
      <xdr:grpSpPr bwMode="auto">
        <a:xfrm>
          <a:off x="3634740" y="693420"/>
          <a:ext cx="457200" cy="236220"/>
          <a:chOff x="240" y="109"/>
          <a:chExt cx="47" cy="24"/>
        </a:xfrm>
      </xdr:grpSpPr>
      <xdr:sp macro="" textlink="">
        <xdr:nvSpPr>
          <xdr:cNvPr id="6159" name="Line 1039"/>
          <xdr:cNvSpPr>
            <a:spLocks noChangeShapeType="1"/>
          </xdr:cNvSpPr>
        </xdr:nvSpPr>
        <xdr:spPr bwMode="auto">
          <a:xfrm>
            <a:off x="240"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0" name="Line 1040"/>
          <xdr:cNvSpPr>
            <a:spLocks noChangeShapeType="1"/>
          </xdr:cNvSpPr>
        </xdr:nvSpPr>
        <xdr:spPr bwMode="auto">
          <a:xfrm>
            <a:off x="287"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1" name="Line 1041"/>
          <xdr:cNvSpPr>
            <a:spLocks noChangeShapeType="1"/>
          </xdr:cNvSpPr>
        </xdr:nvSpPr>
        <xdr:spPr bwMode="auto">
          <a:xfrm>
            <a:off x="252"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2" name="Line 1042"/>
          <xdr:cNvSpPr>
            <a:spLocks noChangeShapeType="1"/>
          </xdr:cNvSpPr>
        </xdr:nvSpPr>
        <xdr:spPr bwMode="auto">
          <a:xfrm>
            <a:off x="264"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3" name="Line 1043"/>
          <xdr:cNvSpPr>
            <a:spLocks noChangeShapeType="1"/>
          </xdr:cNvSpPr>
        </xdr:nvSpPr>
        <xdr:spPr bwMode="auto">
          <a:xfrm>
            <a:off x="276"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358140</xdr:colOff>
      <xdr:row>4</xdr:row>
      <xdr:rowOff>129540</xdr:rowOff>
    </xdr:from>
    <xdr:to>
      <xdr:col>7</xdr:col>
      <xdr:colOff>220980</xdr:colOff>
      <xdr:row>6</xdr:row>
      <xdr:rowOff>30480</xdr:rowOff>
    </xdr:to>
    <xdr:grpSp>
      <xdr:nvGrpSpPr>
        <xdr:cNvPr id="6164" name="Group 1044"/>
        <xdr:cNvGrpSpPr>
          <a:grpSpLocks/>
        </xdr:cNvGrpSpPr>
      </xdr:nvGrpSpPr>
      <xdr:grpSpPr bwMode="auto">
        <a:xfrm>
          <a:off x="4808220" y="693420"/>
          <a:ext cx="457200" cy="236220"/>
          <a:chOff x="240" y="109"/>
          <a:chExt cx="47" cy="24"/>
        </a:xfrm>
      </xdr:grpSpPr>
      <xdr:sp macro="" textlink="">
        <xdr:nvSpPr>
          <xdr:cNvPr id="6165" name="Line 1045"/>
          <xdr:cNvSpPr>
            <a:spLocks noChangeShapeType="1"/>
          </xdr:cNvSpPr>
        </xdr:nvSpPr>
        <xdr:spPr bwMode="auto">
          <a:xfrm>
            <a:off x="240"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6" name="Line 1046"/>
          <xdr:cNvSpPr>
            <a:spLocks noChangeShapeType="1"/>
          </xdr:cNvSpPr>
        </xdr:nvSpPr>
        <xdr:spPr bwMode="auto">
          <a:xfrm>
            <a:off x="287"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7" name="Line 1047"/>
          <xdr:cNvSpPr>
            <a:spLocks noChangeShapeType="1"/>
          </xdr:cNvSpPr>
        </xdr:nvSpPr>
        <xdr:spPr bwMode="auto">
          <a:xfrm>
            <a:off x="252"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8" name="Line 1048"/>
          <xdr:cNvSpPr>
            <a:spLocks noChangeShapeType="1"/>
          </xdr:cNvSpPr>
        </xdr:nvSpPr>
        <xdr:spPr bwMode="auto">
          <a:xfrm>
            <a:off x="264"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69" name="Line 1049"/>
          <xdr:cNvSpPr>
            <a:spLocks noChangeShapeType="1"/>
          </xdr:cNvSpPr>
        </xdr:nvSpPr>
        <xdr:spPr bwMode="auto">
          <a:xfrm>
            <a:off x="276"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8</xdr:col>
      <xdr:colOff>358140</xdr:colOff>
      <xdr:row>6</xdr:row>
      <xdr:rowOff>60960</xdr:rowOff>
    </xdr:from>
    <xdr:to>
      <xdr:col>9</xdr:col>
      <xdr:colOff>220980</xdr:colOff>
      <xdr:row>7</xdr:row>
      <xdr:rowOff>129540</xdr:rowOff>
    </xdr:to>
    <xdr:grpSp>
      <xdr:nvGrpSpPr>
        <xdr:cNvPr id="6170" name="Group 1050"/>
        <xdr:cNvGrpSpPr>
          <a:grpSpLocks/>
        </xdr:cNvGrpSpPr>
      </xdr:nvGrpSpPr>
      <xdr:grpSpPr bwMode="auto">
        <a:xfrm>
          <a:off x="5996940" y="960120"/>
          <a:ext cx="457200" cy="236220"/>
          <a:chOff x="240" y="109"/>
          <a:chExt cx="47" cy="24"/>
        </a:xfrm>
      </xdr:grpSpPr>
      <xdr:sp macro="" textlink="">
        <xdr:nvSpPr>
          <xdr:cNvPr id="6171" name="Line 1051"/>
          <xdr:cNvSpPr>
            <a:spLocks noChangeShapeType="1"/>
          </xdr:cNvSpPr>
        </xdr:nvSpPr>
        <xdr:spPr bwMode="auto">
          <a:xfrm>
            <a:off x="240"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72" name="Line 1052"/>
          <xdr:cNvSpPr>
            <a:spLocks noChangeShapeType="1"/>
          </xdr:cNvSpPr>
        </xdr:nvSpPr>
        <xdr:spPr bwMode="auto">
          <a:xfrm>
            <a:off x="287"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73" name="Line 1053"/>
          <xdr:cNvSpPr>
            <a:spLocks noChangeShapeType="1"/>
          </xdr:cNvSpPr>
        </xdr:nvSpPr>
        <xdr:spPr bwMode="auto">
          <a:xfrm>
            <a:off x="252"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74" name="Line 1054"/>
          <xdr:cNvSpPr>
            <a:spLocks noChangeShapeType="1"/>
          </xdr:cNvSpPr>
        </xdr:nvSpPr>
        <xdr:spPr bwMode="auto">
          <a:xfrm>
            <a:off x="264"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6175" name="Line 1055"/>
          <xdr:cNvSpPr>
            <a:spLocks noChangeShapeType="1"/>
          </xdr:cNvSpPr>
        </xdr:nvSpPr>
        <xdr:spPr bwMode="auto">
          <a:xfrm>
            <a:off x="276" y="109"/>
            <a:ext cx="0" cy="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6</xdr:col>
      <xdr:colOff>518160</xdr:colOff>
      <xdr:row>6</xdr:row>
      <xdr:rowOff>91440</xdr:rowOff>
    </xdr:from>
    <xdr:to>
      <xdr:col>7</xdr:col>
      <xdr:colOff>91440</xdr:colOff>
      <xdr:row>7</xdr:row>
      <xdr:rowOff>129540</xdr:rowOff>
    </xdr:to>
    <xdr:sp macro="" textlink="">
      <xdr:nvSpPr>
        <xdr:cNvPr id="6381" name="AutoShape 1261"/>
        <xdr:cNvSpPr>
          <a:spLocks noChangeArrowheads="1"/>
        </xdr:cNvSpPr>
      </xdr:nvSpPr>
      <xdr:spPr bwMode="auto">
        <a:xfrm>
          <a:off x="4968240" y="990600"/>
          <a:ext cx="167640" cy="205740"/>
        </a:xfrm>
        <a:prstGeom prst="upArrow">
          <a:avLst>
            <a:gd name="adj1" fmla="val 50000"/>
            <a:gd name="adj2" fmla="val 306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106680</xdr:colOff>
      <xdr:row>7</xdr:row>
      <xdr:rowOff>99059</xdr:rowOff>
    </xdr:from>
    <xdr:to>
      <xdr:col>7</xdr:col>
      <xdr:colOff>502920</xdr:colOff>
      <xdr:row>8</xdr:row>
      <xdr:rowOff>146164</xdr:rowOff>
    </xdr:to>
    <xdr:sp macro="" textlink="">
      <xdr:nvSpPr>
        <xdr:cNvPr id="6388" name="Text Box 1268"/>
        <xdr:cNvSpPr txBox="1">
          <a:spLocks noChangeArrowheads="1"/>
        </xdr:cNvSpPr>
      </xdr:nvSpPr>
      <xdr:spPr bwMode="auto">
        <a:xfrm>
          <a:off x="4556760" y="1165859"/>
          <a:ext cx="990600" cy="2147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Rocket pushing up</a:t>
          </a:r>
        </a:p>
      </xdr:txBody>
    </xdr:sp>
    <xdr:clientData/>
  </xdr:twoCellAnchor>
  <xdr:twoCellAnchor>
    <xdr:from>
      <xdr:col>2</xdr:col>
      <xdr:colOff>129540</xdr:colOff>
      <xdr:row>8</xdr:row>
      <xdr:rowOff>160020</xdr:rowOff>
    </xdr:from>
    <xdr:to>
      <xdr:col>4</xdr:col>
      <xdr:colOff>7620</xdr:colOff>
      <xdr:row>12</xdr:row>
      <xdr:rowOff>91440</xdr:rowOff>
    </xdr:to>
    <xdr:sp macro="" textlink="">
      <xdr:nvSpPr>
        <xdr:cNvPr id="6392" name="Text Box 1272"/>
        <xdr:cNvSpPr txBox="1">
          <a:spLocks noChangeArrowheads="1"/>
        </xdr:cNvSpPr>
      </xdr:nvSpPr>
      <xdr:spPr bwMode="auto">
        <a:xfrm>
          <a:off x="2202180" y="1394460"/>
          <a:ext cx="1066800" cy="60198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 as the ground pushes up on their feet</a:t>
          </a:r>
        </a:p>
      </xdr:txBody>
    </xdr:sp>
    <xdr:clientData/>
  </xdr:twoCellAnchor>
  <xdr:twoCellAnchor>
    <xdr:from>
      <xdr:col>4</xdr:col>
      <xdr:colOff>68580</xdr:colOff>
      <xdr:row>8</xdr:row>
      <xdr:rowOff>144780</xdr:rowOff>
    </xdr:from>
    <xdr:to>
      <xdr:col>5</xdr:col>
      <xdr:colOff>548640</xdr:colOff>
      <xdr:row>12</xdr:row>
      <xdr:rowOff>84018</xdr:rowOff>
    </xdr:to>
    <xdr:sp macro="" textlink="">
      <xdr:nvSpPr>
        <xdr:cNvPr id="6393" name="Text Box 1273"/>
        <xdr:cNvSpPr txBox="1">
          <a:spLocks noChangeArrowheads="1"/>
        </xdr:cNvSpPr>
      </xdr:nvSpPr>
      <xdr:spPr bwMode="auto">
        <a:xfrm>
          <a:off x="3329940" y="1379220"/>
          <a:ext cx="1074420" cy="609798"/>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 as the Rocket thrust pushes them upwards</a:t>
          </a:r>
        </a:p>
      </xdr:txBody>
    </xdr:sp>
    <xdr:clientData/>
  </xdr:twoCellAnchor>
  <xdr:twoCellAnchor>
    <xdr:from>
      <xdr:col>6</xdr:col>
      <xdr:colOff>45720</xdr:colOff>
      <xdr:row>9</xdr:row>
      <xdr:rowOff>0</xdr:rowOff>
    </xdr:from>
    <xdr:to>
      <xdr:col>7</xdr:col>
      <xdr:colOff>525780</xdr:colOff>
      <xdr:row>12</xdr:row>
      <xdr:rowOff>53934</xdr:rowOff>
    </xdr:to>
    <xdr:sp macro="" textlink="">
      <xdr:nvSpPr>
        <xdr:cNvPr id="6394" name="Text Box 1274"/>
        <xdr:cNvSpPr txBox="1">
          <a:spLocks noChangeArrowheads="1"/>
        </xdr:cNvSpPr>
      </xdr:nvSpPr>
      <xdr:spPr bwMode="auto">
        <a:xfrm>
          <a:off x="4495800" y="1402080"/>
          <a:ext cx="1074420" cy="556854"/>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"weightier" as the Rocket thrust pushes upwards strongly</a:t>
          </a:r>
        </a:p>
      </xdr:txBody>
    </xdr:sp>
    <xdr:clientData/>
  </xdr:twoCellAnchor>
  <xdr:twoCellAnchor>
    <xdr:from>
      <xdr:col>8</xdr:col>
      <xdr:colOff>38100</xdr:colOff>
      <xdr:row>8</xdr:row>
      <xdr:rowOff>121920</xdr:rowOff>
    </xdr:from>
    <xdr:to>
      <xdr:col>9</xdr:col>
      <xdr:colOff>556260</xdr:colOff>
      <xdr:row>12</xdr:row>
      <xdr:rowOff>84612</xdr:rowOff>
    </xdr:to>
    <xdr:sp macro="" textlink="">
      <xdr:nvSpPr>
        <xdr:cNvPr id="6395" name="Text Box 1275"/>
        <xdr:cNvSpPr txBox="1">
          <a:spLocks noChangeArrowheads="1"/>
        </xdr:cNvSpPr>
      </xdr:nvSpPr>
      <xdr:spPr bwMode="auto">
        <a:xfrm>
          <a:off x="5676900" y="1356360"/>
          <a:ext cx="1112520" cy="633252"/>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"weightless" as they fall freely in the gravitational field</a:t>
          </a:r>
        </a:p>
      </xdr:txBody>
    </xdr:sp>
    <xdr:clientData/>
  </xdr:twoCellAnchor>
  <xdr:twoCellAnchor>
    <xdr:from>
      <xdr:col>10</xdr:col>
      <xdr:colOff>45720</xdr:colOff>
      <xdr:row>8</xdr:row>
      <xdr:rowOff>106680</xdr:rowOff>
    </xdr:from>
    <xdr:to>
      <xdr:col>11</xdr:col>
      <xdr:colOff>556260</xdr:colOff>
      <xdr:row>12</xdr:row>
      <xdr:rowOff>77190</xdr:rowOff>
    </xdr:to>
    <xdr:sp macro="" textlink="">
      <xdr:nvSpPr>
        <xdr:cNvPr id="6396" name="Text Box 1276"/>
        <xdr:cNvSpPr txBox="1">
          <a:spLocks noChangeArrowheads="1"/>
        </xdr:cNvSpPr>
      </xdr:nvSpPr>
      <xdr:spPr bwMode="auto">
        <a:xfrm>
          <a:off x="6873240" y="1341120"/>
          <a:ext cx="1104900" cy="64107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"weightless" as they drift at a constant speed in space </a:t>
          </a:r>
        </a:p>
      </xdr:txBody>
    </xdr:sp>
    <xdr:clientData/>
  </xdr:twoCellAnchor>
  <xdr:twoCellAnchor>
    <xdr:from>
      <xdr:col>12</xdr:col>
      <xdr:colOff>68580</xdr:colOff>
      <xdr:row>8</xdr:row>
      <xdr:rowOff>106680</xdr:rowOff>
    </xdr:from>
    <xdr:to>
      <xdr:col>13</xdr:col>
      <xdr:colOff>548640</xdr:colOff>
      <xdr:row>12</xdr:row>
      <xdr:rowOff>53736</xdr:rowOff>
    </xdr:to>
    <xdr:sp macro="" textlink="">
      <xdr:nvSpPr>
        <xdr:cNvPr id="6397" name="Text Box 1277"/>
        <xdr:cNvSpPr txBox="1">
          <a:spLocks noChangeArrowheads="1"/>
        </xdr:cNvSpPr>
      </xdr:nvSpPr>
      <xdr:spPr bwMode="auto">
        <a:xfrm>
          <a:off x="8084820" y="1341120"/>
          <a:ext cx="1074420" cy="617616"/>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Astronauts feel "weightier" as the Rocket thrust pushes upwards strongly</a:t>
          </a:r>
        </a:p>
      </xdr:txBody>
    </xdr:sp>
    <xdr:clientData/>
  </xdr:twoCellAnchor>
  <xdr:twoCellAnchor>
    <xdr:from>
      <xdr:col>2</xdr:col>
      <xdr:colOff>449580</xdr:colOff>
      <xdr:row>15</xdr:row>
      <xdr:rowOff>129540</xdr:rowOff>
    </xdr:from>
    <xdr:to>
      <xdr:col>3</xdr:col>
      <xdr:colOff>464820</xdr:colOff>
      <xdr:row>24</xdr:row>
      <xdr:rowOff>99060</xdr:rowOff>
    </xdr:to>
    <xdr:grpSp>
      <xdr:nvGrpSpPr>
        <xdr:cNvPr id="6720" name="Group 1600"/>
        <xdr:cNvGrpSpPr>
          <a:grpSpLocks/>
        </xdr:cNvGrpSpPr>
      </xdr:nvGrpSpPr>
      <xdr:grpSpPr bwMode="auto">
        <a:xfrm>
          <a:off x="2522220" y="2537460"/>
          <a:ext cx="609600" cy="1478280"/>
          <a:chOff x="240" y="258"/>
          <a:chExt cx="63" cy="150"/>
        </a:xfrm>
      </xdr:grpSpPr>
      <xdr:sp macro="" textlink="">
        <xdr:nvSpPr>
          <xdr:cNvPr id="6508" name="Rectangle 1388"/>
          <xdr:cNvSpPr>
            <a:spLocks noChangeArrowheads="1"/>
          </xdr:cNvSpPr>
        </xdr:nvSpPr>
        <xdr:spPr bwMode="auto">
          <a:xfrm rot="-2121747">
            <a:off x="252" y="374"/>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09" name="Rectangle 1389"/>
          <xdr:cNvSpPr>
            <a:spLocks noChangeArrowheads="1"/>
          </xdr:cNvSpPr>
        </xdr:nvSpPr>
        <xdr:spPr bwMode="auto">
          <a:xfrm>
            <a:off x="254" y="292"/>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0" name="Rectangle 1390"/>
          <xdr:cNvSpPr>
            <a:spLocks noChangeArrowheads="1"/>
          </xdr:cNvSpPr>
        </xdr:nvSpPr>
        <xdr:spPr bwMode="auto">
          <a:xfrm>
            <a:off x="255" y="343"/>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1" name="Rectangle 1391"/>
          <xdr:cNvSpPr>
            <a:spLocks noChangeArrowheads="1"/>
          </xdr:cNvSpPr>
        </xdr:nvSpPr>
        <xdr:spPr bwMode="auto">
          <a:xfrm rot="1934873">
            <a:off x="250" y="350"/>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2" name="Oval 1392"/>
          <xdr:cNvSpPr>
            <a:spLocks noChangeArrowheads="1"/>
          </xdr:cNvSpPr>
        </xdr:nvSpPr>
        <xdr:spPr bwMode="auto">
          <a:xfrm>
            <a:off x="241" y="367"/>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13" name="Rectangle 1393"/>
          <xdr:cNvSpPr>
            <a:spLocks noChangeArrowheads="1"/>
          </xdr:cNvSpPr>
        </xdr:nvSpPr>
        <xdr:spPr bwMode="auto">
          <a:xfrm>
            <a:off x="249" y="399"/>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4" name="Rectangle 1394"/>
          <xdr:cNvSpPr>
            <a:spLocks noChangeArrowheads="1"/>
          </xdr:cNvSpPr>
        </xdr:nvSpPr>
        <xdr:spPr bwMode="auto">
          <a:xfrm>
            <a:off x="276" y="281"/>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5" name="Oval 1395"/>
          <xdr:cNvSpPr>
            <a:spLocks noChangeArrowheads="1"/>
          </xdr:cNvSpPr>
        </xdr:nvSpPr>
        <xdr:spPr bwMode="auto">
          <a:xfrm rot="-1461439">
            <a:off x="240" y="258"/>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16" name="Rectangle 1396"/>
          <xdr:cNvSpPr>
            <a:spLocks noChangeArrowheads="1"/>
          </xdr:cNvSpPr>
        </xdr:nvSpPr>
        <xdr:spPr bwMode="auto">
          <a:xfrm>
            <a:off x="258" y="285"/>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7" name="Rectangle 1397"/>
          <xdr:cNvSpPr>
            <a:spLocks noChangeArrowheads="1"/>
          </xdr:cNvSpPr>
        </xdr:nvSpPr>
        <xdr:spPr bwMode="auto">
          <a:xfrm rot="-1673837">
            <a:off x="256" y="279"/>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8" name="Rectangle 1398"/>
          <xdr:cNvSpPr>
            <a:spLocks noChangeArrowheads="1"/>
          </xdr:cNvSpPr>
        </xdr:nvSpPr>
        <xdr:spPr bwMode="auto">
          <a:xfrm>
            <a:off x="286" y="333"/>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19" name="Rectangle 1399"/>
          <xdr:cNvSpPr>
            <a:spLocks noChangeArrowheads="1"/>
          </xdr:cNvSpPr>
        </xdr:nvSpPr>
        <xdr:spPr bwMode="auto">
          <a:xfrm rot="-2024614">
            <a:off x="267" y="299"/>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20" name="Oval 1400"/>
          <xdr:cNvSpPr>
            <a:spLocks noChangeArrowheads="1"/>
          </xdr:cNvSpPr>
        </xdr:nvSpPr>
        <xdr:spPr bwMode="auto">
          <a:xfrm>
            <a:off x="260" y="296"/>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1" name="Rectangle 1401"/>
          <xdr:cNvSpPr>
            <a:spLocks noChangeArrowheads="1"/>
          </xdr:cNvSpPr>
        </xdr:nvSpPr>
        <xdr:spPr bwMode="auto">
          <a:xfrm rot="3648151">
            <a:off x="261" y="315"/>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22" name="Oval 1402"/>
          <xdr:cNvSpPr>
            <a:spLocks noChangeArrowheads="1"/>
          </xdr:cNvSpPr>
        </xdr:nvSpPr>
        <xdr:spPr bwMode="auto">
          <a:xfrm>
            <a:off x="272" y="315"/>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3" name="Rectangle 1403"/>
          <xdr:cNvSpPr>
            <a:spLocks noChangeArrowheads="1"/>
          </xdr:cNvSpPr>
        </xdr:nvSpPr>
        <xdr:spPr bwMode="auto">
          <a:xfrm rot="-1620760">
            <a:off x="247" y="329"/>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24" name="Oval 1404"/>
          <xdr:cNvSpPr>
            <a:spLocks noChangeArrowheads="1"/>
          </xdr:cNvSpPr>
        </xdr:nvSpPr>
        <xdr:spPr bwMode="auto">
          <a:xfrm rot="-820279">
            <a:off x="241" y="263"/>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5" name="Line 1405"/>
          <xdr:cNvSpPr>
            <a:spLocks noChangeShapeType="1"/>
          </xdr:cNvSpPr>
        </xdr:nvSpPr>
        <xdr:spPr bwMode="auto">
          <a:xfrm flipV="1">
            <a:off x="248" y="331"/>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26" name="Oval 1406"/>
          <xdr:cNvSpPr>
            <a:spLocks noChangeArrowheads="1"/>
          </xdr:cNvSpPr>
        </xdr:nvSpPr>
        <xdr:spPr bwMode="auto">
          <a:xfrm>
            <a:off x="286" y="286"/>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7" name="Oval 1407"/>
          <xdr:cNvSpPr>
            <a:spLocks noChangeArrowheads="1"/>
          </xdr:cNvSpPr>
        </xdr:nvSpPr>
        <xdr:spPr bwMode="auto">
          <a:xfrm>
            <a:off x="286" y="300"/>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8" name="Oval 1408"/>
          <xdr:cNvSpPr>
            <a:spLocks noChangeArrowheads="1"/>
          </xdr:cNvSpPr>
        </xdr:nvSpPr>
        <xdr:spPr bwMode="auto">
          <a:xfrm>
            <a:off x="286" y="316"/>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29" name="Line 1409"/>
          <xdr:cNvSpPr>
            <a:spLocks noChangeShapeType="1"/>
          </xdr:cNvSpPr>
        </xdr:nvSpPr>
        <xdr:spPr bwMode="auto">
          <a:xfrm flipV="1">
            <a:off x="249" y="333"/>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144780</xdr:colOff>
      <xdr:row>6</xdr:row>
      <xdr:rowOff>68580</xdr:rowOff>
    </xdr:from>
    <xdr:to>
      <xdr:col>1</xdr:col>
      <xdr:colOff>1775460</xdr:colOff>
      <xdr:row>8</xdr:row>
      <xdr:rowOff>0</xdr:rowOff>
    </xdr:to>
    <xdr:sp macro="" textlink="">
      <xdr:nvSpPr>
        <xdr:cNvPr id="6578" name="WordArt 1458"/>
        <xdr:cNvSpPr>
          <a:spLocks noChangeArrowheads="1" noChangeShapeType="1" noTextEdit="1"/>
        </xdr:cNvSpPr>
      </xdr:nvSpPr>
      <xdr:spPr bwMode="auto">
        <a:xfrm>
          <a:off x="205740" y="967740"/>
          <a:ext cx="1630680" cy="26670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xmlns:mc="http://schemas.openxmlformats.org/markup-compatibility/2006" xmlns:a14="http://schemas.microsoft.com/office/drawing/2010/main" val="FFFFFF" mc:Ignorable="a14" a14:legacySpreadsheetColorIndex="9"/>
              </a:solidFill>
              <a:effectLst>
                <a:outerShdw dist="35921" dir="2700000" algn="ctr" rotWithShape="0">
                  <a:srgbClr val="808080">
                    <a:alpha val="80000"/>
                  </a:srgbClr>
                </a:outerShdw>
              </a:effectLst>
              <a:latin typeface="Arial Black" panose="020B0A04020102020204" pitchFamily="34" charset="0"/>
            </a:rPr>
            <a:t>Astronaut</a:t>
          </a:r>
        </a:p>
      </xdr:txBody>
    </xdr:sp>
    <xdr:clientData/>
  </xdr:twoCellAnchor>
  <xdr:twoCellAnchor>
    <xdr:from>
      <xdr:col>1</xdr:col>
      <xdr:colOff>99060</xdr:colOff>
      <xdr:row>11</xdr:row>
      <xdr:rowOff>114300</xdr:rowOff>
    </xdr:from>
    <xdr:to>
      <xdr:col>1</xdr:col>
      <xdr:colOff>1851660</xdr:colOff>
      <xdr:row>20</xdr:row>
      <xdr:rowOff>60960</xdr:rowOff>
    </xdr:to>
    <xdr:sp macro="" textlink="">
      <xdr:nvSpPr>
        <xdr:cNvPr id="6582" name="Text Box 1462"/>
        <xdr:cNvSpPr txBox="1">
          <a:spLocks noChangeArrowheads="1"/>
        </xdr:cNvSpPr>
      </xdr:nvSpPr>
      <xdr:spPr bwMode="auto">
        <a:xfrm>
          <a:off x="160020" y="1851660"/>
          <a:ext cx="1752600" cy="145542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1200" b="0" i="0" u="none" strike="noStrike" baseline="0">
              <a:solidFill>
                <a:srgbClr val="000000"/>
              </a:solidFill>
              <a:latin typeface="Arial"/>
              <a:cs typeface="Arial"/>
            </a:rPr>
            <a:t>Assumes that a 1kg mass is accelerated at 9.8 metres per second per second (i.e. "1g") for every kilogram of force applied to it</a:t>
          </a:r>
        </a:p>
      </xdr:txBody>
    </xdr:sp>
    <xdr:clientData/>
  </xdr:twoCellAnchor>
  <xdr:twoCellAnchor>
    <xdr:from>
      <xdr:col>12</xdr:col>
      <xdr:colOff>556260</xdr:colOff>
      <xdr:row>4</xdr:row>
      <xdr:rowOff>160020</xdr:rowOff>
    </xdr:from>
    <xdr:to>
      <xdr:col>13</xdr:col>
      <xdr:colOff>129540</xdr:colOff>
      <xdr:row>6</xdr:row>
      <xdr:rowOff>30480</xdr:rowOff>
    </xdr:to>
    <xdr:sp macro="" textlink="">
      <xdr:nvSpPr>
        <xdr:cNvPr id="6584" name="AutoShape 1464"/>
        <xdr:cNvSpPr>
          <a:spLocks noChangeArrowheads="1"/>
        </xdr:cNvSpPr>
      </xdr:nvSpPr>
      <xdr:spPr bwMode="auto">
        <a:xfrm>
          <a:off x="8572500" y="723900"/>
          <a:ext cx="167640" cy="205740"/>
        </a:xfrm>
        <a:prstGeom prst="upArrow">
          <a:avLst>
            <a:gd name="adj1" fmla="val 50000"/>
            <a:gd name="adj2" fmla="val 306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144780</xdr:colOff>
      <xdr:row>6</xdr:row>
      <xdr:rowOff>0</xdr:rowOff>
    </xdr:from>
    <xdr:to>
      <xdr:col>13</xdr:col>
      <xdr:colOff>480060</xdr:colOff>
      <xdr:row>7</xdr:row>
      <xdr:rowOff>68580</xdr:rowOff>
    </xdr:to>
    <xdr:sp macro="" textlink="">
      <xdr:nvSpPr>
        <xdr:cNvPr id="6585" name="Text Box 1465"/>
        <xdr:cNvSpPr txBox="1">
          <a:spLocks noChangeArrowheads="1"/>
        </xdr:cNvSpPr>
      </xdr:nvSpPr>
      <xdr:spPr bwMode="auto">
        <a:xfrm>
          <a:off x="8161020" y="899160"/>
          <a:ext cx="92964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Rocket pushing up</a:t>
          </a:r>
        </a:p>
      </xdr:txBody>
    </xdr:sp>
    <xdr:clientData/>
  </xdr:twoCellAnchor>
  <xdr:twoCellAnchor>
    <xdr:from>
      <xdr:col>4</xdr:col>
      <xdr:colOff>525780</xdr:colOff>
      <xdr:row>6</xdr:row>
      <xdr:rowOff>91440</xdr:rowOff>
    </xdr:from>
    <xdr:to>
      <xdr:col>5</xdr:col>
      <xdr:colOff>99060</xdr:colOff>
      <xdr:row>7</xdr:row>
      <xdr:rowOff>129540</xdr:rowOff>
    </xdr:to>
    <xdr:sp macro="" textlink="">
      <xdr:nvSpPr>
        <xdr:cNvPr id="6586" name="AutoShape 1466"/>
        <xdr:cNvSpPr>
          <a:spLocks noChangeArrowheads="1"/>
        </xdr:cNvSpPr>
      </xdr:nvSpPr>
      <xdr:spPr bwMode="auto">
        <a:xfrm>
          <a:off x="3787140" y="990600"/>
          <a:ext cx="167640" cy="205740"/>
        </a:xfrm>
        <a:prstGeom prst="upArrow">
          <a:avLst>
            <a:gd name="adj1" fmla="val 50000"/>
            <a:gd name="adj2" fmla="val 306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114300</xdr:colOff>
      <xdr:row>7</xdr:row>
      <xdr:rowOff>99059</xdr:rowOff>
    </xdr:from>
    <xdr:to>
      <xdr:col>5</xdr:col>
      <xdr:colOff>502920</xdr:colOff>
      <xdr:row>8</xdr:row>
      <xdr:rowOff>146164</xdr:rowOff>
    </xdr:to>
    <xdr:sp macro="" textlink="">
      <xdr:nvSpPr>
        <xdr:cNvPr id="6587" name="Text Box 1467"/>
        <xdr:cNvSpPr txBox="1">
          <a:spLocks noChangeArrowheads="1"/>
        </xdr:cNvSpPr>
      </xdr:nvSpPr>
      <xdr:spPr bwMode="auto">
        <a:xfrm>
          <a:off x="3375660" y="1165859"/>
          <a:ext cx="982980" cy="21474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Rocket pushing up</a:t>
          </a:r>
        </a:p>
      </xdr:txBody>
    </xdr:sp>
    <xdr:clientData/>
  </xdr:twoCellAnchor>
  <xdr:twoCellAnchor>
    <xdr:from>
      <xdr:col>2</xdr:col>
      <xdr:colOff>556260</xdr:colOff>
      <xdr:row>6</xdr:row>
      <xdr:rowOff>91440</xdr:rowOff>
    </xdr:from>
    <xdr:to>
      <xdr:col>3</xdr:col>
      <xdr:colOff>129540</xdr:colOff>
      <xdr:row>7</xdr:row>
      <xdr:rowOff>129540</xdr:rowOff>
    </xdr:to>
    <xdr:sp macro="" textlink="">
      <xdr:nvSpPr>
        <xdr:cNvPr id="6588" name="AutoShape 1468"/>
        <xdr:cNvSpPr>
          <a:spLocks noChangeArrowheads="1"/>
        </xdr:cNvSpPr>
      </xdr:nvSpPr>
      <xdr:spPr bwMode="auto">
        <a:xfrm>
          <a:off x="2628900" y="990600"/>
          <a:ext cx="167640" cy="205740"/>
        </a:xfrm>
        <a:prstGeom prst="upArrow">
          <a:avLst>
            <a:gd name="adj1" fmla="val 50000"/>
            <a:gd name="adj2" fmla="val 3068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129540</xdr:colOff>
      <xdr:row>7</xdr:row>
      <xdr:rowOff>99060</xdr:rowOff>
    </xdr:from>
    <xdr:to>
      <xdr:col>3</xdr:col>
      <xdr:colOff>533400</xdr:colOff>
      <xdr:row>9</xdr:row>
      <xdr:rowOff>0</xdr:rowOff>
    </xdr:to>
    <xdr:sp macro="" textlink="">
      <xdr:nvSpPr>
        <xdr:cNvPr id="6589" name="Text Box 1469"/>
        <xdr:cNvSpPr txBox="1">
          <a:spLocks noChangeArrowheads="1"/>
        </xdr:cNvSpPr>
      </xdr:nvSpPr>
      <xdr:spPr bwMode="auto">
        <a:xfrm>
          <a:off x="2202180" y="1165860"/>
          <a:ext cx="99822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Ground pushing up</a:t>
          </a:r>
        </a:p>
      </xdr:txBody>
    </xdr:sp>
    <xdr:clientData/>
  </xdr:twoCellAnchor>
  <xdr:twoCellAnchor>
    <xdr:from>
      <xdr:col>8</xdr:col>
      <xdr:colOff>426720</xdr:colOff>
      <xdr:row>12</xdr:row>
      <xdr:rowOff>106680</xdr:rowOff>
    </xdr:from>
    <xdr:to>
      <xdr:col>9</xdr:col>
      <xdr:colOff>449580</xdr:colOff>
      <xdr:row>21</xdr:row>
      <xdr:rowOff>76200</xdr:rowOff>
    </xdr:to>
    <xdr:grpSp>
      <xdr:nvGrpSpPr>
        <xdr:cNvPr id="6723" name="Group 1603"/>
        <xdr:cNvGrpSpPr>
          <a:grpSpLocks/>
        </xdr:cNvGrpSpPr>
      </xdr:nvGrpSpPr>
      <xdr:grpSpPr bwMode="auto">
        <a:xfrm>
          <a:off x="6065520" y="2011680"/>
          <a:ext cx="617220" cy="1478280"/>
          <a:chOff x="604" y="201"/>
          <a:chExt cx="63" cy="150"/>
        </a:xfrm>
      </xdr:grpSpPr>
      <xdr:sp macro="" textlink="">
        <xdr:nvSpPr>
          <xdr:cNvPr id="6593" name="Rectangle 1473"/>
          <xdr:cNvSpPr>
            <a:spLocks noChangeArrowheads="1"/>
          </xdr:cNvSpPr>
        </xdr:nvSpPr>
        <xdr:spPr bwMode="auto">
          <a:xfrm rot="-2121747">
            <a:off x="616" y="317"/>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94" name="Rectangle 1474"/>
          <xdr:cNvSpPr>
            <a:spLocks noChangeArrowheads="1"/>
          </xdr:cNvSpPr>
        </xdr:nvSpPr>
        <xdr:spPr bwMode="auto">
          <a:xfrm>
            <a:off x="618" y="235"/>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95" name="Rectangle 1475"/>
          <xdr:cNvSpPr>
            <a:spLocks noChangeArrowheads="1"/>
          </xdr:cNvSpPr>
        </xdr:nvSpPr>
        <xdr:spPr bwMode="auto">
          <a:xfrm>
            <a:off x="619" y="286"/>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96" name="Rectangle 1476"/>
          <xdr:cNvSpPr>
            <a:spLocks noChangeArrowheads="1"/>
          </xdr:cNvSpPr>
        </xdr:nvSpPr>
        <xdr:spPr bwMode="auto">
          <a:xfrm rot="1934873">
            <a:off x="614" y="293"/>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97" name="Oval 1477"/>
          <xdr:cNvSpPr>
            <a:spLocks noChangeArrowheads="1"/>
          </xdr:cNvSpPr>
        </xdr:nvSpPr>
        <xdr:spPr bwMode="auto">
          <a:xfrm>
            <a:off x="605" y="310"/>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598" name="Rectangle 1478"/>
          <xdr:cNvSpPr>
            <a:spLocks noChangeArrowheads="1"/>
          </xdr:cNvSpPr>
        </xdr:nvSpPr>
        <xdr:spPr bwMode="auto">
          <a:xfrm>
            <a:off x="613" y="342"/>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599" name="Rectangle 1479"/>
          <xdr:cNvSpPr>
            <a:spLocks noChangeArrowheads="1"/>
          </xdr:cNvSpPr>
        </xdr:nvSpPr>
        <xdr:spPr bwMode="auto">
          <a:xfrm>
            <a:off x="640" y="224"/>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0" name="Oval 1480"/>
          <xdr:cNvSpPr>
            <a:spLocks noChangeArrowheads="1"/>
          </xdr:cNvSpPr>
        </xdr:nvSpPr>
        <xdr:spPr bwMode="auto">
          <a:xfrm rot="-1461439">
            <a:off x="604" y="201"/>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01" name="Rectangle 1481"/>
          <xdr:cNvSpPr>
            <a:spLocks noChangeArrowheads="1"/>
          </xdr:cNvSpPr>
        </xdr:nvSpPr>
        <xdr:spPr bwMode="auto">
          <a:xfrm>
            <a:off x="622" y="228"/>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2" name="Rectangle 1482"/>
          <xdr:cNvSpPr>
            <a:spLocks noChangeArrowheads="1"/>
          </xdr:cNvSpPr>
        </xdr:nvSpPr>
        <xdr:spPr bwMode="auto">
          <a:xfrm rot="-1673837">
            <a:off x="620" y="222"/>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3" name="Rectangle 1483"/>
          <xdr:cNvSpPr>
            <a:spLocks noChangeArrowheads="1"/>
          </xdr:cNvSpPr>
        </xdr:nvSpPr>
        <xdr:spPr bwMode="auto">
          <a:xfrm>
            <a:off x="650" y="276"/>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4" name="Rectangle 1484"/>
          <xdr:cNvSpPr>
            <a:spLocks noChangeArrowheads="1"/>
          </xdr:cNvSpPr>
        </xdr:nvSpPr>
        <xdr:spPr bwMode="auto">
          <a:xfrm rot="-2024614">
            <a:off x="631" y="242"/>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5" name="Oval 1485"/>
          <xdr:cNvSpPr>
            <a:spLocks noChangeArrowheads="1"/>
          </xdr:cNvSpPr>
        </xdr:nvSpPr>
        <xdr:spPr bwMode="auto">
          <a:xfrm>
            <a:off x="624" y="239"/>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06" name="Rectangle 1486"/>
          <xdr:cNvSpPr>
            <a:spLocks noChangeArrowheads="1"/>
          </xdr:cNvSpPr>
        </xdr:nvSpPr>
        <xdr:spPr bwMode="auto">
          <a:xfrm rot="3648151">
            <a:off x="625" y="258"/>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7" name="Oval 1487"/>
          <xdr:cNvSpPr>
            <a:spLocks noChangeArrowheads="1"/>
          </xdr:cNvSpPr>
        </xdr:nvSpPr>
        <xdr:spPr bwMode="auto">
          <a:xfrm>
            <a:off x="636" y="258"/>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08" name="Rectangle 1488"/>
          <xdr:cNvSpPr>
            <a:spLocks noChangeArrowheads="1"/>
          </xdr:cNvSpPr>
        </xdr:nvSpPr>
        <xdr:spPr bwMode="auto">
          <a:xfrm rot="-1620760">
            <a:off x="611" y="272"/>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09" name="Oval 1489"/>
          <xdr:cNvSpPr>
            <a:spLocks noChangeArrowheads="1"/>
          </xdr:cNvSpPr>
        </xdr:nvSpPr>
        <xdr:spPr bwMode="auto">
          <a:xfrm rot="-820279">
            <a:off x="605" y="206"/>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10" name="Line 1490"/>
          <xdr:cNvSpPr>
            <a:spLocks noChangeShapeType="1"/>
          </xdr:cNvSpPr>
        </xdr:nvSpPr>
        <xdr:spPr bwMode="auto">
          <a:xfrm flipV="1">
            <a:off x="612" y="274"/>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11" name="Oval 1491"/>
          <xdr:cNvSpPr>
            <a:spLocks noChangeArrowheads="1"/>
          </xdr:cNvSpPr>
        </xdr:nvSpPr>
        <xdr:spPr bwMode="auto">
          <a:xfrm>
            <a:off x="650" y="22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12" name="Oval 1492"/>
          <xdr:cNvSpPr>
            <a:spLocks noChangeArrowheads="1"/>
          </xdr:cNvSpPr>
        </xdr:nvSpPr>
        <xdr:spPr bwMode="auto">
          <a:xfrm>
            <a:off x="650" y="243"/>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13" name="Oval 1493"/>
          <xdr:cNvSpPr>
            <a:spLocks noChangeArrowheads="1"/>
          </xdr:cNvSpPr>
        </xdr:nvSpPr>
        <xdr:spPr bwMode="auto">
          <a:xfrm>
            <a:off x="650" y="25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14" name="Line 1494"/>
          <xdr:cNvSpPr>
            <a:spLocks noChangeShapeType="1"/>
          </xdr:cNvSpPr>
        </xdr:nvSpPr>
        <xdr:spPr bwMode="auto">
          <a:xfrm flipV="1">
            <a:off x="613" y="276"/>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449580</xdr:colOff>
      <xdr:row>12</xdr:row>
      <xdr:rowOff>99060</xdr:rowOff>
    </xdr:from>
    <xdr:to>
      <xdr:col>11</xdr:col>
      <xdr:colOff>464820</xdr:colOff>
      <xdr:row>21</xdr:row>
      <xdr:rowOff>68580</xdr:rowOff>
    </xdr:to>
    <xdr:grpSp>
      <xdr:nvGrpSpPr>
        <xdr:cNvPr id="6724" name="Group 1604"/>
        <xdr:cNvGrpSpPr>
          <a:grpSpLocks/>
        </xdr:cNvGrpSpPr>
      </xdr:nvGrpSpPr>
      <xdr:grpSpPr bwMode="auto">
        <a:xfrm>
          <a:off x="7277100" y="2004060"/>
          <a:ext cx="609600" cy="1478280"/>
          <a:chOff x="728" y="201"/>
          <a:chExt cx="63" cy="150"/>
        </a:xfrm>
      </xdr:grpSpPr>
      <xdr:sp macro="" textlink="">
        <xdr:nvSpPr>
          <xdr:cNvPr id="6616" name="Rectangle 1496"/>
          <xdr:cNvSpPr>
            <a:spLocks noChangeArrowheads="1"/>
          </xdr:cNvSpPr>
        </xdr:nvSpPr>
        <xdr:spPr bwMode="auto">
          <a:xfrm rot="-2121747">
            <a:off x="740" y="317"/>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17" name="Rectangle 1497"/>
          <xdr:cNvSpPr>
            <a:spLocks noChangeArrowheads="1"/>
          </xdr:cNvSpPr>
        </xdr:nvSpPr>
        <xdr:spPr bwMode="auto">
          <a:xfrm>
            <a:off x="742" y="235"/>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18" name="Rectangle 1498"/>
          <xdr:cNvSpPr>
            <a:spLocks noChangeArrowheads="1"/>
          </xdr:cNvSpPr>
        </xdr:nvSpPr>
        <xdr:spPr bwMode="auto">
          <a:xfrm>
            <a:off x="743" y="286"/>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19" name="Rectangle 1499"/>
          <xdr:cNvSpPr>
            <a:spLocks noChangeArrowheads="1"/>
          </xdr:cNvSpPr>
        </xdr:nvSpPr>
        <xdr:spPr bwMode="auto">
          <a:xfrm rot="1934873">
            <a:off x="738" y="293"/>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0" name="Oval 1500"/>
          <xdr:cNvSpPr>
            <a:spLocks noChangeArrowheads="1"/>
          </xdr:cNvSpPr>
        </xdr:nvSpPr>
        <xdr:spPr bwMode="auto">
          <a:xfrm>
            <a:off x="729" y="310"/>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21" name="Rectangle 1501"/>
          <xdr:cNvSpPr>
            <a:spLocks noChangeArrowheads="1"/>
          </xdr:cNvSpPr>
        </xdr:nvSpPr>
        <xdr:spPr bwMode="auto">
          <a:xfrm>
            <a:off x="737" y="342"/>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2" name="Rectangle 1502"/>
          <xdr:cNvSpPr>
            <a:spLocks noChangeArrowheads="1"/>
          </xdr:cNvSpPr>
        </xdr:nvSpPr>
        <xdr:spPr bwMode="auto">
          <a:xfrm>
            <a:off x="764" y="224"/>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3" name="Oval 1503"/>
          <xdr:cNvSpPr>
            <a:spLocks noChangeArrowheads="1"/>
          </xdr:cNvSpPr>
        </xdr:nvSpPr>
        <xdr:spPr bwMode="auto">
          <a:xfrm rot="-1461439">
            <a:off x="728" y="201"/>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24" name="Rectangle 1504"/>
          <xdr:cNvSpPr>
            <a:spLocks noChangeArrowheads="1"/>
          </xdr:cNvSpPr>
        </xdr:nvSpPr>
        <xdr:spPr bwMode="auto">
          <a:xfrm>
            <a:off x="746" y="228"/>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5" name="Rectangle 1505"/>
          <xdr:cNvSpPr>
            <a:spLocks noChangeArrowheads="1"/>
          </xdr:cNvSpPr>
        </xdr:nvSpPr>
        <xdr:spPr bwMode="auto">
          <a:xfrm rot="-1673837">
            <a:off x="744" y="222"/>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6" name="Rectangle 1506"/>
          <xdr:cNvSpPr>
            <a:spLocks noChangeArrowheads="1"/>
          </xdr:cNvSpPr>
        </xdr:nvSpPr>
        <xdr:spPr bwMode="auto">
          <a:xfrm>
            <a:off x="774" y="276"/>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7" name="Rectangle 1507"/>
          <xdr:cNvSpPr>
            <a:spLocks noChangeArrowheads="1"/>
          </xdr:cNvSpPr>
        </xdr:nvSpPr>
        <xdr:spPr bwMode="auto">
          <a:xfrm rot="-2024614">
            <a:off x="755" y="242"/>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28" name="Oval 1508"/>
          <xdr:cNvSpPr>
            <a:spLocks noChangeArrowheads="1"/>
          </xdr:cNvSpPr>
        </xdr:nvSpPr>
        <xdr:spPr bwMode="auto">
          <a:xfrm>
            <a:off x="748" y="239"/>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29" name="Rectangle 1509"/>
          <xdr:cNvSpPr>
            <a:spLocks noChangeArrowheads="1"/>
          </xdr:cNvSpPr>
        </xdr:nvSpPr>
        <xdr:spPr bwMode="auto">
          <a:xfrm rot="3648151">
            <a:off x="749" y="258"/>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30" name="Oval 1510"/>
          <xdr:cNvSpPr>
            <a:spLocks noChangeArrowheads="1"/>
          </xdr:cNvSpPr>
        </xdr:nvSpPr>
        <xdr:spPr bwMode="auto">
          <a:xfrm>
            <a:off x="760" y="258"/>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31" name="Rectangle 1511"/>
          <xdr:cNvSpPr>
            <a:spLocks noChangeArrowheads="1"/>
          </xdr:cNvSpPr>
        </xdr:nvSpPr>
        <xdr:spPr bwMode="auto">
          <a:xfrm rot="-1620760">
            <a:off x="735" y="272"/>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32" name="Oval 1512"/>
          <xdr:cNvSpPr>
            <a:spLocks noChangeArrowheads="1"/>
          </xdr:cNvSpPr>
        </xdr:nvSpPr>
        <xdr:spPr bwMode="auto">
          <a:xfrm rot="-820279">
            <a:off x="729" y="206"/>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33" name="Line 1513"/>
          <xdr:cNvSpPr>
            <a:spLocks noChangeShapeType="1"/>
          </xdr:cNvSpPr>
        </xdr:nvSpPr>
        <xdr:spPr bwMode="auto">
          <a:xfrm flipV="1">
            <a:off x="736" y="274"/>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34" name="Oval 1514"/>
          <xdr:cNvSpPr>
            <a:spLocks noChangeArrowheads="1"/>
          </xdr:cNvSpPr>
        </xdr:nvSpPr>
        <xdr:spPr bwMode="auto">
          <a:xfrm>
            <a:off x="774" y="22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35" name="Oval 1515"/>
          <xdr:cNvSpPr>
            <a:spLocks noChangeArrowheads="1"/>
          </xdr:cNvSpPr>
        </xdr:nvSpPr>
        <xdr:spPr bwMode="auto">
          <a:xfrm>
            <a:off x="774" y="243"/>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36" name="Oval 1516"/>
          <xdr:cNvSpPr>
            <a:spLocks noChangeArrowheads="1"/>
          </xdr:cNvSpPr>
        </xdr:nvSpPr>
        <xdr:spPr bwMode="auto">
          <a:xfrm>
            <a:off x="774" y="25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37" name="Line 1517"/>
          <xdr:cNvSpPr>
            <a:spLocks noChangeShapeType="1"/>
          </xdr:cNvSpPr>
        </xdr:nvSpPr>
        <xdr:spPr bwMode="auto">
          <a:xfrm flipV="1">
            <a:off x="737" y="276"/>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441960</xdr:colOff>
      <xdr:row>13</xdr:row>
      <xdr:rowOff>38100</xdr:rowOff>
    </xdr:from>
    <xdr:to>
      <xdr:col>5</xdr:col>
      <xdr:colOff>457200</xdr:colOff>
      <xdr:row>24</xdr:row>
      <xdr:rowOff>106680</xdr:rowOff>
    </xdr:to>
    <xdr:grpSp>
      <xdr:nvGrpSpPr>
        <xdr:cNvPr id="6726" name="Group 1606"/>
        <xdr:cNvGrpSpPr>
          <a:grpSpLocks/>
        </xdr:cNvGrpSpPr>
      </xdr:nvGrpSpPr>
      <xdr:grpSpPr bwMode="auto">
        <a:xfrm>
          <a:off x="3703320" y="2110740"/>
          <a:ext cx="609600" cy="1912620"/>
          <a:chOff x="361" y="215"/>
          <a:chExt cx="63" cy="194"/>
        </a:xfrm>
      </xdr:grpSpPr>
      <xdr:grpSp>
        <xdr:nvGrpSpPr>
          <xdr:cNvPr id="6200" name="Group 1080"/>
          <xdr:cNvGrpSpPr>
            <a:grpSpLocks/>
          </xdr:cNvGrpSpPr>
        </xdr:nvGrpSpPr>
        <xdr:grpSpPr bwMode="auto">
          <a:xfrm>
            <a:off x="403" y="308"/>
            <a:ext cx="18" cy="101"/>
            <a:chOff x="499" y="302"/>
            <a:chExt cx="26" cy="142"/>
          </a:xfrm>
        </xdr:grpSpPr>
        <xdr:grpSp>
          <xdr:nvGrpSpPr>
            <xdr:cNvPr id="6201" name="Group 1081"/>
            <xdr:cNvGrpSpPr>
              <a:grpSpLocks/>
            </xdr:cNvGrpSpPr>
          </xdr:nvGrpSpPr>
          <xdr:grpSpPr bwMode="auto">
            <a:xfrm>
              <a:off x="503" y="302"/>
              <a:ext cx="17" cy="142"/>
              <a:chOff x="503" y="302"/>
              <a:chExt cx="17" cy="142"/>
            </a:xfrm>
          </xdr:grpSpPr>
          <xdr:grpSp>
            <xdr:nvGrpSpPr>
              <xdr:cNvPr id="6202" name="Group 1082"/>
              <xdr:cNvGrpSpPr>
                <a:grpSpLocks/>
              </xdr:cNvGrpSpPr>
            </xdr:nvGrpSpPr>
            <xdr:grpSpPr bwMode="auto">
              <a:xfrm>
                <a:off x="503" y="302"/>
                <a:ext cx="17" cy="140"/>
                <a:chOff x="506" y="398"/>
                <a:chExt cx="24" cy="84"/>
              </a:xfrm>
            </xdr:grpSpPr>
            <xdr:sp macro="" textlink="">
              <xdr:nvSpPr>
                <xdr:cNvPr id="6203" name="Line 1083"/>
                <xdr:cNvSpPr>
                  <a:spLocks noChangeShapeType="1"/>
                </xdr:cNvSpPr>
              </xdr:nvSpPr>
              <xdr:spPr bwMode="auto">
                <a:xfrm flipH="1">
                  <a:off x="515" y="402"/>
                  <a:ext cx="1" cy="79"/>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04" name="Line 1084"/>
                <xdr:cNvSpPr>
                  <a:spLocks noChangeShapeType="1"/>
                </xdr:cNvSpPr>
              </xdr:nvSpPr>
              <xdr:spPr bwMode="auto">
                <a:xfrm>
                  <a:off x="520" y="401"/>
                  <a:ext cx="1" cy="81"/>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nvGrpSpPr>
                <xdr:cNvPr id="6205" name="Group 1085"/>
                <xdr:cNvGrpSpPr>
                  <a:grpSpLocks/>
                </xdr:cNvGrpSpPr>
              </xdr:nvGrpSpPr>
              <xdr:grpSpPr bwMode="auto">
                <a:xfrm>
                  <a:off x="506" y="398"/>
                  <a:ext cx="24" cy="84"/>
                  <a:chOff x="243" y="373"/>
                  <a:chExt cx="36" cy="87"/>
                </a:xfrm>
              </xdr:grpSpPr>
              <xdr:sp macro="" textlink="">
                <xdr:nvSpPr>
                  <xdr:cNvPr id="6206" name="Line 1086"/>
                  <xdr:cNvSpPr>
                    <a:spLocks noChangeShapeType="1"/>
                  </xdr:cNvSpPr>
                </xdr:nvSpPr>
                <xdr:spPr bwMode="auto">
                  <a:xfrm>
                    <a:off x="260" y="374"/>
                    <a:ext cx="0" cy="86"/>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07" name="Line 1087"/>
                  <xdr:cNvSpPr>
                    <a:spLocks noChangeShapeType="1"/>
                  </xdr:cNvSpPr>
                </xdr:nvSpPr>
                <xdr:spPr bwMode="auto">
                  <a:xfrm flipH="1">
                    <a:off x="249" y="373"/>
                    <a:ext cx="3" cy="85"/>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08" name="Line 1088"/>
                  <xdr:cNvSpPr>
                    <a:spLocks noChangeShapeType="1"/>
                  </xdr:cNvSpPr>
                </xdr:nvSpPr>
                <xdr:spPr bwMode="auto">
                  <a:xfrm>
                    <a:off x="268" y="375"/>
                    <a:ext cx="4" cy="8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09" name="Line 1089"/>
                  <xdr:cNvSpPr>
                    <a:spLocks noChangeShapeType="1"/>
                  </xdr:cNvSpPr>
                </xdr:nvSpPr>
                <xdr:spPr bwMode="auto">
                  <a:xfrm flipH="1">
                    <a:off x="243" y="375"/>
                    <a:ext cx="6" cy="8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210" name="Line 1090"/>
                  <xdr:cNvSpPr>
                    <a:spLocks noChangeShapeType="1"/>
                  </xdr:cNvSpPr>
                </xdr:nvSpPr>
                <xdr:spPr bwMode="auto">
                  <a:xfrm>
                    <a:off x="271" y="375"/>
                    <a:ext cx="8" cy="83"/>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11" name="Line 1091"/>
                  <xdr:cNvSpPr>
                    <a:spLocks noChangeShapeType="1"/>
                  </xdr:cNvSpPr>
                </xdr:nvSpPr>
                <xdr:spPr bwMode="auto">
                  <a:xfrm>
                    <a:off x="263" y="375"/>
                    <a:ext cx="5" cy="83"/>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212" name="Line 1092"/>
                  <xdr:cNvSpPr>
                    <a:spLocks noChangeShapeType="1"/>
                  </xdr:cNvSpPr>
                </xdr:nvSpPr>
                <xdr:spPr bwMode="auto">
                  <a:xfrm flipH="1">
                    <a:off x="253" y="374"/>
                    <a:ext cx="3" cy="8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grpSp>
          <xdr:sp macro="" textlink="">
            <xdr:nvSpPr>
              <xdr:cNvPr id="6213" name="Line 1093"/>
              <xdr:cNvSpPr>
                <a:spLocks noChangeShapeType="1"/>
              </xdr:cNvSpPr>
            </xdr:nvSpPr>
            <xdr:spPr bwMode="auto">
              <a:xfrm>
                <a:off x="514" y="302"/>
                <a:ext cx="4" cy="13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214" name="Line 1094"/>
              <xdr:cNvSpPr>
                <a:spLocks noChangeShapeType="1"/>
              </xdr:cNvSpPr>
            </xdr:nvSpPr>
            <xdr:spPr bwMode="auto">
              <a:xfrm flipH="1">
                <a:off x="505" y="317"/>
                <a:ext cx="3" cy="127"/>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6215" name="Group 1095"/>
            <xdr:cNvGrpSpPr>
              <a:grpSpLocks/>
            </xdr:cNvGrpSpPr>
          </xdr:nvGrpSpPr>
          <xdr:grpSpPr bwMode="auto">
            <a:xfrm>
              <a:off x="499" y="306"/>
              <a:ext cx="26" cy="133"/>
              <a:chOff x="499" y="306"/>
              <a:chExt cx="26" cy="133"/>
            </a:xfrm>
          </xdr:grpSpPr>
          <xdr:sp macro="" textlink="">
            <xdr:nvSpPr>
              <xdr:cNvPr id="6216" name="Line 1096"/>
              <xdr:cNvSpPr>
                <a:spLocks noChangeShapeType="1"/>
              </xdr:cNvSpPr>
            </xdr:nvSpPr>
            <xdr:spPr bwMode="auto">
              <a:xfrm flipH="1">
                <a:off x="499" y="306"/>
                <a:ext cx="6"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217" name="Line 1097"/>
              <xdr:cNvSpPr>
                <a:spLocks noChangeShapeType="1"/>
              </xdr:cNvSpPr>
            </xdr:nvSpPr>
            <xdr:spPr bwMode="auto">
              <a:xfrm>
                <a:off x="517" y="306"/>
                <a:ext cx="8"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218" name="Line 1098"/>
              <xdr:cNvSpPr>
                <a:spLocks noChangeShapeType="1"/>
              </xdr:cNvSpPr>
            </xdr:nvSpPr>
            <xdr:spPr bwMode="auto">
              <a:xfrm flipH="1">
                <a:off x="501" y="306"/>
                <a:ext cx="9" cy="130"/>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219" name="Line 1099"/>
              <xdr:cNvSpPr>
                <a:spLocks noChangeShapeType="1"/>
              </xdr:cNvSpPr>
            </xdr:nvSpPr>
            <xdr:spPr bwMode="auto">
              <a:xfrm>
                <a:off x="513" y="308"/>
                <a:ext cx="10" cy="129"/>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grpSp>
      </xdr:grpSp>
      <xdr:grpSp>
        <xdr:nvGrpSpPr>
          <xdr:cNvPr id="6721" name="Group 1601"/>
          <xdr:cNvGrpSpPr>
            <a:grpSpLocks/>
          </xdr:cNvGrpSpPr>
        </xdr:nvGrpSpPr>
        <xdr:grpSpPr bwMode="auto">
          <a:xfrm>
            <a:off x="361" y="215"/>
            <a:ext cx="63" cy="150"/>
            <a:chOff x="361" y="215"/>
            <a:chExt cx="63" cy="150"/>
          </a:xfrm>
        </xdr:grpSpPr>
        <xdr:sp macro="" textlink="">
          <xdr:nvSpPr>
            <xdr:cNvPr id="6639" name="Rectangle 1519"/>
            <xdr:cNvSpPr>
              <a:spLocks noChangeArrowheads="1"/>
            </xdr:cNvSpPr>
          </xdr:nvSpPr>
          <xdr:spPr bwMode="auto">
            <a:xfrm rot="-2121747">
              <a:off x="373" y="331"/>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0" name="Rectangle 1520"/>
            <xdr:cNvSpPr>
              <a:spLocks noChangeArrowheads="1"/>
            </xdr:cNvSpPr>
          </xdr:nvSpPr>
          <xdr:spPr bwMode="auto">
            <a:xfrm>
              <a:off x="375" y="249"/>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1" name="Rectangle 1521"/>
            <xdr:cNvSpPr>
              <a:spLocks noChangeArrowheads="1"/>
            </xdr:cNvSpPr>
          </xdr:nvSpPr>
          <xdr:spPr bwMode="auto">
            <a:xfrm>
              <a:off x="376" y="300"/>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2" name="Rectangle 1522"/>
            <xdr:cNvSpPr>
              <a:spLocks noChangeArrowheads="1"/>
            </xdr:cNvSpPr>
          </xdr:nvSpPr>
          <xdr:spPr bwMode="auto">
            <a:xfrm rot="1934873">
              <a:off x="371" y="307"/>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3" name="Oval 1523"/>
            <xdr:cNvSpPr>
              <a:spLocks noChangeArrowheads="1"/>
            </xdr:cNvSpPr>
          </xdr:nvSpPr>
          <xdr:spPr bwMode="auto">
            <a:xfrm>
              <a:off x="362" y="324"/>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44" name="Rectangle 1524"/>
            <xdr:cNvSpPr>
              <a:spLocks noChangeArrowheads="1"/>
            </xdr:cNvSpPr>
          </xdr:nvSpPr>
          <xdr:spPr bwMode="auto">
            <a:xfrm>
              <a:off x="370" y="356"/>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5" name="Rectangle 1525"/>
            <xdr:cNvSpPr>
              <a:spLocks noChangeArrowheads="1"/>
            </xdr:cNvSpPr>
          </xdr:nvSpPr>
          <xdr:spPr bwMode="auto">
            <a:xfrm>
              <a:off x="397" y="238"/>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6" name="Oval 1526"/>
            <xdr:cNvSpPr>
              <a:spLocks noChangeArrowheads="1"/>
            </xdr:cNvSpPr>
          </xdr:nvSpPr>
          <xdr:spPr bwMode="auto">
            <a:xfrm rot="-1461439">
              <a:off x="361" y="215"/>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47" name="Rectangle 1527"/>
            <xdr:cNvSpPr>
              <a:spLocks noChangeArrowheads="1"/>
            </xdr:cNvSpPr>
          </xdr:nvSpPr>
          <xdr:spPr bwMode="auto">
            <a:xfrm>
              <a:off x="379" y="242"/>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8" name="Rectangle 1528"/>
            <xdr:cNvSpPr>
              <a:spLocks noChangeArrowheads="1"/>
            </xdr:cNvSpPr>
          </xdr:nvSpPr>
          <xdr:spPr bwMode="auto">
            <a:xfrm rot="-1673837">
              <a:off x="377" y="236"/>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49" name="Rectangle 1529"/>
            <xdr:cNvSpPr>
              <a:spLocks noChangeArrowheads="1"/>
            </xdr:cNvSpPr>
          </xdr:nvSpPr>
          <xdr:spPr bwMode="auto">
            <a:xfrm>
              <a:off x="407" y="290"/>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50" name="Rectangle 1530"/>
            <xdr:cNvSpPr>
              <a:spLocks noChangeArrowheads="1"/>
            </xdr:cNvSpPr>
          </xdr:nvSpPr>
          <xdr:spPr bwMode="auto">
            <a:xfrm rot="-2024614">
              <a:off x="388" y="256"/>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51" name="Oval 1531"/>
            <xdr:cNvSpPr>
              <a:spLocks noChangeArrowheads="1"/>
            </xdr:cNvSpPr>
          </xdr:nvSpPr>
          <xdr:spPr bwMode="auto">
            <a:xfrm>
              <a:off x="381" y="253"/>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52" name="Rectangle 1532"/>
            <xdr:cNvSpPr>
              <a:spLocks noChangeArrowheads="1"/>
            </xdr:cNvSpPr>
          </xdr:nvSpPr>
          <xdr:spPr bwMode="auto">
            <a:xfrm rot="3648151">
              <a:off x="382" y="272"/>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53" name="Oval 1533"/>
            <xdr:cNvSpPr>
              <a:spLocks noChangeArrowheads="1"/>
            </xdr:cNvSpPr>
          </xdr:nvSpPr>
          <xdr:spPr bwMode="auto">
            <a:xfrm>
              <a:off x="393" y="272"/>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54" name="Rectangle 1534"/>
            <xdr:cNvSpPr>
              <a:spLocks noChangeArrowheads="1"/>
            </xdr:cNvSpPr>
          </xdr:nvSpPr>
          <xdr:spPr bwMode="auto">
            <a:xfrm rot="-1620760">
              <a:off x="368" y="286"/>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55" name="Oval 1535"/>
            <xdr:cNvSpPr>
              <a:spLocks noChangeArrowheads="1"/>
            </xdr:cNvSpPr>
          </xdr:nvSpPr>
          <xdr:spPr bwMode="auto">
            <a:xfrm rot="-820279">
              <a:off x="362" y="220"/>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56" name="Line 1536"/>
            <xdr:cNvSpPr>
              <a:spLocks noChangeShapeType="1"/>
            </xdr:cNvSpPr>
          </xdr:nvSpPr>
          <xdr:spPr bwMode="auto">
            <a:xfrm flipV="1">
              <a:off x="369" y="288"/>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57" name="Oval 1537"/>
            <xdr:cNvSpPr>
              <a:spLocks noChangeArrowheads="1"/>
            </xdr:cNvSpPr>
          </xdr:nvSpPr>
          <xdr:spPr bwMode="auto">
            <a:xfrm>
              <a:off x="407" y="243"/>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58" name="Oval 1538"/>
            <xdr:cNvSpPr>
              <a:spLocks noChangeArrowheads="1"/>
            </xdr:cNvSpPr>
          </xdr:nvSpPr>
          <xdr:spPr bwMode="auto">
            <a:xfrm>
              <a:off x="407" y="257"/>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59" name="Oval 1539"/>
            <xdr:cNvSpPr>
              <a:spLocks noChangeArrowheads="1"/>
            </xdr:cNvSpPr>
          </xdr:nvSpPr>
          <xdr:spPr bwMode="auto">
            <a:xfrm>
              <a:off x="407" y="273"/>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60" name="Line 1540"/>
            <xdr:cNvSpPr>
              <a:spLocks noChangeShapeType="1"/>
            </xdr:cNvSpPr>
          </xdr:nvSpPr>
          <xdr:spPr bwMode="auto">
            <a:xfrm flipV="1">
              <a:off x="370" y="290"/>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6</xdr:col>
      <xdr:colOff>457200</xdr:colOff>
      <xdr:row>12</xdr:row>
      <xdr:rowOff>106680</xdr:rowOff>
    </xdr:from>
    <xdr:to>
      <xdr:col>7</xdr:col>
      <xdr:colOff>480060</xdr:colOff>
      <xdr:row>24</xdr:row>
      <xdr:rowOff>7620</xdr:rowOff>
    </xdr:to>
    <xdr:grpSp>
      <xdr:nvGrpSpPr>
        <xdr:cNvPr id="6727" name="Group 1607"/>
        <xdr:cNvGrpSpPr>
          <a:grpSpLocks/>
        </xdr:cNvGrpSpPr>
      </xdr:nvGrpSpPr>
      <xdr:grpSpPr bwMode="auto">
        <a:xfrm>
          <a:off x="4907280" y="2011680"/>
          <a:ext cx="617220" cy="1912620"/>
          <a:chOff x="485" y="201"/>
          <a:chExt cx="63" cy="194"/>
        </a:xfrm>
      </xdr:grpSpPr>
      <xdr:grpSp>
        <xdr:nvGrpSpPr>
          <xdr:cNvPr id="6399" name="Group 1279"/>
          <xdr:cNvGrpSpPr>
            <a:grpSpLocks/>
          </xdr:cNvGrpSpPr>
        </xdr:nvGrpSpPr>
        <xdr:grpSpPr bwMode="auto">
          <a:xfrm>
            <a:off x="527" y="294"/>
            <a:ext cx="18" cy="101"/>
            <a:chOff x="499" y="302"/>
            <a:chExt cx="26" cy="142"/>
          </a:xfrm>
        </xdr:grpSpPr>
        <xdr:grpSp>
          <xdr:nvGrpSpPr>
            <xdr:cNvPr id="6400" name="Group 1280"/>
            <xdr:cNvGrpSpPr>
              <a:grpSpLocks/>
            </xdr:cNvGrpSpPr>
          </xdr:nvGrpSpPr>
          <xdr:grpSpPr bwMode="auto">
            <a:xfrm>
              <a:off x="503" y="302"/>
              <a:ext cx="17" cy="142"/>
              <a:chOff x="503" y="302"/>
              <a:chExt cx="17" cy="142"/>
            </a:xfrm>
          </xdr:grpSpPr>
          <xdr:grpSp>
            <xdr:nvGrpSpPr>
              <xdr:cNvPr id="6401" name="Group 1281"/>
              <xdr:cNvGrpSpPr>
                <a:grpSpLocks/>
              </xdr:cNvGrpSpPr>
            </xdr:nvGrpSpPr>
            <xdr:grpSpPr bwMode="auto">
              <a:xfrm>
                <a:off x="503" y="302"/>
                <a:ext cx="17" cy="140"/>
                <a:chOff x="506" y="398"/>
                <a:chExt cx="24" cy="84"/>
              </a:xfrm>
            </xdr:grpSpPr>
            <xdr:sp macro="" textlink="">
              <xdr:nvSpPr>
                <xdr:cNvPr id="6402" name="Line 1282"/>
                <xdr:cNvSpPr>
                  <a:spLocks noChangeShapeType="1"/>
                </xdr:cNvSpPr>
              </xdr:nvSpPr>
              <xdr:spPr bwMode="auto">
                <a:xfrm flipH="1">
                  <a:off x="515" y="402"/>
                  <a:ext cx="1" cy="79"/>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03" name="Line 1283"/>
                <xdr:cNvSpPr>
                  <a:spLocks noChangeShapeType="1"/>
                </xdr:cNvSpPr>
              </xdr:nvSpPr>
              <xdr:spPr bwMode="auto">
                <a:xfrm>
                  <a:off x="520" y="401"/>
                  <a:ext cx="1" cy="81"/>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nvGrpSpPr>
                <xdr:cNvPr id="6404" name="Group 1284"/>
                <xdr:cNvGrpSpPr>
                  <a:grpSpLocks/>
                </xdr:cNvGrpSpPr>
              </xdr:nvGrpSpPr>
              <xdr:grpSpPr bwMode="auto">
                <a:xfrm>
                  <a:off x="506" y="398"/>
                  <a:ext cx="24" cy="84"/>
                  <a:chOff x="243" y="373"/>
                  <a:chExt cx="36" cy="87"/>
                </a:xfrm>
              </xdr:grpSpPr>
              <xdr:sp macro="" textlink="">
                <xdr:nvSpPr>
                  <xdr:cNvPr id="6405" name="Line 1285"/>
                  <xdr:cNvSpPr>
                    <a:spLocks noChangeShapeType="1"/>
                  </xdr:cNvSpPr>
                </xdr:nvSpPr>
                <xdr:spPr bwMode="auto">
                  <a:xfrm>
                    <a:off x="260" y="374"/>
                    <a:ext cx="0" cy="86"/>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06" name="Line 1286"/>
                  <xdr:cNvSpPr>
                    <a:spLocks noChangeShapeType="1"/>
                  </xdr:cNvSpPr>
                </xdr:nvSpPr>
                <xdr:spPr bwMode="auto">
                  <a:xfrm flipH="1">
                    <a:off x="249" y="373"/>
                    <a:ext cx="3" cy="85"/>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07" name="Line 1287"/>
                  <xdr:cNvSpPr>
                    <a:spLocks noChangeShapeType="1"/>
                  </xdr:cNvSpPr>
                </xdr:nvSpPr>
                <xdr:spPr bwMode="auto">
                  <a:xfrm>
                    <a:off x="268" y="375"/>
                    <a:ext cx="4" cy="8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08" name="Line 1288"/>
                  <xdr:cNvSpPr>
                    <a:spLocks noChangeShapeType="1"/>
                  </xdr:cNvSpPr>
                </xdr:nvSpPr>
                <xdr:spPr bwMode="auto">
                  <a:xfrm flipH="1">
                    <a:off x="243" y="375"/>
                    <a:ext cx="6" cy="8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409" name="Line 1289"/>
                  <xdr:cNvSpPr>
                    <a:spLocks noChangeShapeType="1"/>
                  </xdr:cNvSpPr>
                </xdr:nvSpPr>
                <xdr:spPr bwMode="auto">
                  <a:xfrm>
                    <a:off x="271" y="375"/>
                    <a:ext cx="8" cy="83"/>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10" name="Line 1290"/>
                  <xdr:cNvSpPr>
                    <a:spLocks noChangeShapeType="1"/>
                  </xdr:cNvSpPr>
                </xdr:nvSpPr>
                <xdr:spPr bwMode="auto">
                  <a:xfrm>
                    <a:off x="263" y="375"/>
                    <a:ext cx="5" cy="83"/>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411" name="Line 1291"/>
                  <xdr:cNvSpPr>
                    <a:spLocks noChangeShapeType="1"/>
                  </xdr:cNvSpPr>
                </xdr:nvSpPr>
                <xdr:spPr bwMode="auto">
                  <a:xfrm flipH="1">
                    <a:off x="253" y="374"/>
                    <a:ext cx="3" cy="8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grpSp>
          <xdr:sp macro="" textlink="">
            <xdr:nvSpPr>
              <xdr:cNvPr id="6412" name="Line 1292"/>
              <xdr:cNvSpPr>
                <a:spLocks noChangeShapeType="1"/>
              </xdr:cNvSpPr>
            </xdr:nvSpPr>
            <xdr:spPr bwMode="auto">
              <a:xfrm>
                <a:off x="514" y="302"/>
                <a:ext cx="4" cy="13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13" name="Line 1293"/>
              <xdr:cNvSpPr>
                <a:spLocks noChangeShapeType="1"/>
              </xdr:cNvSpPr>
            </xdr:nvSpPr>
            <xdr:spPr bwMode="auto">
              <a:xfrm flipH="1">
                <a:off x="505" y="317"/>
                <a:ext cx="3" cy="127"/>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6414" name="Group 1294"/>
            <xdr:cNvGrpSpPr>
              <a:grpSpLocks/>
            </xdr:cNvGrpSpPr>
          </xdr:nvGrpSpPr>
          <xdr:grpSpPr bwMode="auto">
            <a:xfrm>
              <a:off x="499" y="306"/>
              <a:ext cx="26" cy="133"/>
              <a:chOff x="499" y="306"/>
              <a:chExt cx="26" cy="133"/>
            </a:xfrm>
          </xdr:grpSpPr>
          <xdr:sp macro="" textlink="">
            <xdr:nvSpPr>
              <xdr:cNvPr id="6415" name="Line 1295"/>
              <xdr:cNvSpPr>
                <a:spLocks noChangeShapeType="1"/>
              </xdr:cNvSpPr>
            </xdr:nvSpPr>
            <xdr:spPr bwMode="auto">
              <a:xfrm flipH="1">
                <a:off x="499" y="306"/>
                <a:ext cx="6"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16" name="Line 1296"/>
              <xdr:cNvSpPr>
                <a:spLocks noChangeShapeType="1"/>
              </xdr:cNvSpPr>
            </xdr:nvSpPr>
            <xdr:spPr bwMode="auto">
              <a:xfrm>
                <a:off x="517" y="306"/>
                <a:ext cx="8"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17" name="Line 1297"/>
              <xdr:cNvSpPr>
                <a:spLocks noChangeShapeType="1"/>
              </xdr:cNvSpPr>
            </xdr:nvSpPr>
            <xdr:spPr bwMode="auto">
              <a:xfrm flipH="1">
                <a:off x="501" y="306"/>
                <a:ext cx="9" cy="130"/>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18" name="Line 1298"/>
              <xdr:cNvSpPr>
                <a:spLocks noChangeShapeType="1"/>
              </xdr:cNvSpPr>
            </xdr:nvSpPr>
            <xdr:spPr bwMode="auto">
              <a:xfrm>
                <a:off x="513" y="308"/>
                <a:ext cx="10" cy="129"/>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grpSp>
      </xdr:grpSp>
      <xdr:grpSp>
        <xdr:nvGrpSpPr>
          <xdr:cNvPr id="6722" name="Group 1602"/>
          <xdr:cNvGrpSpPr>
            <a:grpSpLocks/>
          </xdr:cNvGrpSpPr>
        </xdr:nvGrpSpPr>
        <xdr:grpSpPr bwMode="auto">
          <a:xfrm>
            <a:off x="485" y="201"/>
            <a:ext cx="63" cy="150"/>
            <a:chOff x="485" y="201"/>
            <a:chExt cx="63" cy="150"/>
          </a:xfrm>
        </xdr:grpSpPr>
        <xdr:sp macro="" textlink="">
          <xdr:nvSpPr>
            <xdr:cNvPr id="6662" name="Rectangle 1542"/>
            <xdr:cNvSpPr>
              <a:spLocks noChangeArrowheads="1"/>
            </xdr:cNvSpPr>
          </xdr:nvSpPr>
          <xdr:spPr bwMode="auto">
            <a:xfrm rot="-2121747">
              <a:off x="497" y="317"/>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3" name="Rectangle 1543"/>
            <xdr:cNvSpPr>
              <a:spLocks noChangeArrowheads="1"/>
            </xdr:cNvSpPr>
          </xdr:nvSpPr>
          <xdr:spPr bwMode="auto">
            <a:xfrm>
              <a:off x="499" y="235"/>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4" name="Rectangle 1544"/>
            <xdr:cNvSpPr>
              <a:spLocks noChangeArrowheads="1"/>
            </xdr:cNvSpPr>
          </xdr:nvSpPr>
          <xdr:spPr bwMode="auto">
            <a:xfrm>
              <a:off x="500" y="286"/>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5" name="Rectangle 1545"/>
            <xdr:cNvSpPr>
              <a:spLocks noChangeArrowheads="1"/>
            </xdr:cNvSpPr>
          </xdr:nvSpPr>
          <xdr:spPr bwMode="auto">
            <a:xfrm rot="1934873">
              <a:off x="495" y="293"/>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6" name="Oval 1546"/>
            <xdr:cNvSpPr>
              <a:spLocks noChangeArrowheads="1"/>
            </xdr:cNvSpPr>
          </xdr:nvSpPr>
          <xdr:spPr bwMode="auto">
            <a:xfrm>
              <a:off x="486" y="310"/>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67" name="Rectangle 1547"/>
            <xdr:cNvSpPr>
              <a:spLocks noChangeArrowheads="1"/>
            </xdr:cNvSpPr>
          </xdr:nvSpPr>
          <xdr:spPr bwMode="auto">
            <a:xfrm>
              <a:off x="494" y="342"/>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8" name="Rectangle 1548"/>
            <xdr:cNvSpPr>
              <a:spLocks noChangeArrowheads="1"/>
            </xdr:cNvSpPr>
          </xdr:nvSpPr>
          <xdr:spPr bwMode="auto">
            <a:xfrm>
              <a:off x="521" y="224"/>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69" name="Oval 1549"/>
            <xdr:cNvSpPr>
              <a:spLocks noChangeArrowheads="1"/>
            </xdr:cNvSpPr>
          </xdr:nvSpPr>
          <xdr:spPr bwMode="auto">
            <a:xfrm rot="-1461439">
              <a:off x="485" y="201"/>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70" name="Rectangle 1550"/>
            <xdr:cNvSpPr>
              <a:spLocks noChangeArrowheads="1"/>
            </xdr:cNvSpPr>
          </xdr:nvSpPr>
          <xdr:spPr bwMode="auto">
            <a:xfrm>
              <a:off x="503" y="228"/>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1" name="Rectangle 1551"/>
            <xdr:cNvSpPr>
              <a:spLocks noChangeArrowheads="1"/>
            </xdr:cNvSpPr>
          </xdr:nvSpPr>
          <xdr:spPr bwMode="auto">
            <a:xfrm rot="-1673837">
              <a:off x="501" y="222"/>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2" name="Rectangle 1552"/>
            <xdr:cNvSpPr>
              <a:spLocks noChangeArrowheads="1"/>
            </xdr:cNvSpPr>
          </xdr:nvSpPr>
          <xdr:spPr bwMode="auto">
            <a:xfrm>
              <a:off x="531" y="276"/>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3" name="Rectangle 1553"/>
            <xdr:cNvSpPr>
              <a:spLocks noChangeArrowheads="1"/>
            </xdr:cNvSpPr>
          </xdr:nvSpPr>
          <xdr:spPr bwMode="auto">
            <a:xfrm rot="-2024614">
              <a:off x="512" y="242"/>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4" name="Oval 1554"/>
            <xdr:cNvSpPr>
              <a:spLocks noChangeArrowheads="1"/>
            </xdr:cNvSpPr>
          </xdr:nvSpPr>
          <xdr:spPr bwMode="auto">
            <a:xfrm>
              <a:off x="505" y="239"/>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75" name="Rectangle 1555"/>
            <xdr:cNvSpPr>
              <a:spLocks noChangeArrowheads="1"/>
            </xdr:cNvSpPr>
          </xdr:nvSpPr>
          <xdr:spPr bwMode="auto">
            <a:xfrm rot="3648151">
              <a:off x="506" y="258"/>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6" name="Oval 1556"/>
            <xdr:cNvSpPr>
              <a:spLocks noChangeArrowheads="1"/>
            </xdr:cNvSpPr>
          </xdr:nvSpPr>
          <xdr:spPr bwMode="auto">
            <a:xfrm>
              <a:off x="517" y="258"/>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77" name="Rectangle 1557"/>
            <xdr:cNvSpPr>
              <a:spLocks noChangeArrowheads="1"/>
            </xdr:cNvSpPr>
          </xdr:nvSpPr>
          <xdr:spPr bwMode="auto">
            <a:xfrm rot="-1620760">
              <a:off x="492" y="272"/>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78" name="Oval 1558"/>
            <xdr:cNvSpPr>
              <a:spLocks noChangeArrowheads="1"/>
            </xdr:cNvSpPr>
          </xdr:nvSpPr>
          <xdr:spPr bwMode="auto">
            <a:xfrm rot="-820279">
              <a:off x="486" y="206"/>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79" name="Line 1559"/>
            <xdr:cNvSpPr>
              <a:spLocks noChangeShapeType="1"/>
            </xdr:cNvSpPr>
          </xdr:nvSpPr>
          <xdr:spPr bwMode="auto">
            <a:xfrm flipV="1">
              <a:off x="493" y="274"/>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80" name="Oval 1560"/>
            <xdr:cNvSpPr>
              <a:spLocks noChangeArrowheads="1"/>
            </xdr:cNvSpPr>
          </xdr:nvSpPr>
          <xdr:spPr bwMode="auto">
            <a:xfrm>
              <a:off x="531" y="22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81" name="Oval 1561"/>
            <xdr:cNvSpPr>
              <a:spLocks noChangeArrowheads="1"/>
            </xdr:cNvSpPr>
          </xdr:nvSpPr>
          <xdr:spPr bwMode="auto">
            <a:xfrm>
              <a:off x="531" y="243"/>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82" name="Oval 1562"/>
            <xdr:cNvSpPr>
              <a:spLocks noChangeArrowheads="1"/>
            </xdr:cNvSpPr>
          </xdr:nvSpPr>
          <xdr:spPr bwMode="auto">
            <a:xfrm>
              <a:off x="531" y="259"/>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83" name="Line 1563"/>
            <xdr:cNvSpPr>
              <a:spLocks noChangeShapeType="1"/>
            </xdr:cNvSpPr>
          </xdr:nvSpPr>
          <xdr:spPr bwMode="auto">
            <a:xfrm flipV="1">
              <a:off x="494" y="276"/>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12</xdr:col>
      <xdr:colOff>426720</xdr:colOff>
      <xdr:row>12</xdr:row>
      <xdr:rowOff>91440</xdr:rowOff>
    </xdr:from>
    <xdr:to>
      <xdr:col>13</xdr:col>
      <xdr:colOff>449580</xdr:colOff>
      <xdr:row>23</xdr:row>
      <xdr:rowOff>160020</xdr:rowOff>
    </xdr:to>
    <xdr:grpSp>
      <xdr:nvGrpSpPr>
        <xdr:cNvPr id="6728" name="Group 1608"/>
        <xdr:cNvGrpSpPr>
          <a:grpSpLocks/>
        </xdr:cNvGrpSpPr>
      </xdr:nvGrpSpPr>
      <xdr:grpSpPr bwMode="auto">
        <a:xfrm>
          <a:off x="8442960" y="1996440"/>
          <a:ext cx="617220" cy="1912620"/>
          <a:chOff x="852" y="200"/>
          <a:chExt cx="63" cy="194"/>
        </a:xfrm>
      </xdr:grpSpPr>
      <xdr:grpSp>
        <xdr:nvGrpSpPr>
          <xdr:cNvPr id="6443" name="Group 1323"/>
          <xdr:cNvGrpSpPr>
            <a:grpSpLocks/>
          </xdr:cNvGrpSpPr>
        </xdr:nvGrpSpPr>
        <xdr:grpSpPr bwMode="auto">
          <a:xfrm>
            <a:off x="894" y="293"/>
            <a:ext cx="18" cy="101"/>
            <a:chOff x="499" y="302"/>
            <a:chExt cx="26" cy="142"/>
          </a:xfrm>
        </xdr:grpSpPr>
        <xdr:grpSp>
          <xdr:nvGrpSpPr>
            <xdr:cNvPr id="6444" name="Group 1324"/>
            <xdr:cNvGrpSpPr>
              <a:grpSpLocks/>
            </xdr:cNvGrpSpPr>
          </xdr:nvGrpSpPr>
          <xdr:grpSpPr bwMode="auto">
            <a:xfrm>
              <a:off x="503" y="302"/>
              <a:ext cx="17" cy="142"/>
              <a:chOff x="503" y="302"/>
              <a:chExt cx="17" cy="142"/>
            </a:xfrm>
          </xdr:grpSpPr>
          <xdr:grpSp>
            <xdr:nvGrpSpPr>
              <xdr:cNvPr id="6445" name="Group 1325"/>
              <xdr:cNvGrpSpPr>
                <a:grpSpLocks/>
              </xdr:cNvGrpSpPr>
            </xdr:nvGrpSpPr>
            <xdr:grpSpPr bwMode="auto">
              <a:xfrm>
                <a:off x="503" y="302"/>
                <a:ext cx="17" cy="140"/>
                <a:chOff x="506" y="398"/>
                <a:chExt cx="24" cy="84"/>
              </a:xfrm>
            </xdr:grpSpPr>
            <xdr:sp macro="" textlink="">
              <xdr:nvSpPr>
                <xdr:cNvPr id="6446" name="Line 1326"/>
                <xdr:cNvSpPr>
                  <a:spLocks noChangeShapeType="1"/>
                </xdr:cNvSpPr>
              </xdr:nvSpPr>
              <xdr:spPr bwMode="auto">
                <a:xfrm flipH="1">
                  <a:off x="515" y="402"/>
                  <a:ext cx="1" cy="79"/>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47" name="Line 1327"/>
                <xdr:cNvSpPr>
                  <a:spLocks noChangeShapeType="1"/>
                </xdr:cNvSpPr>
              </xdr:nvSpPr>
              <xdr:spPr bwMode="auto">
                <a:xfrm>
                  <a:off x="520" y="401"/>
                  <a:ext cx="1" cy="81"/>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nvGrpSpPr>
                <xdr:cNvPr id="6448" name="Group 1328"/>
                <xdr:cNvGrpSpPr>
                  <a:grpSpLocks/>
                </xdr:cNvGrpSpPr>
              </xdr:nvGrpSpPr>
              <xdr:grpSpPr bwMode="auto">
                <a:xfrm>
                  <a:off x="506" y="398"/>
                  <a:ext cx="24" cy="84"/>
                  <a:chOff x="243" y="373"/>
                  <a:chExt cx="36" cy="87"/>
                </a:xfrm>
              </xdr:grpSpPr>
              <xdr:sp macro="" textlink="">
                <xdr:nvSpPr>
                  <xdr:cNvPr id="6449" name="Line 1329"/>
                  <xdr:cNvSpPr>
                    <a:spLocks noChangeShapeType="1"/>
                  </xdr:cNvSpPr>
                </xdr:nvSpPr>
                <xdr:spPr bwMode="auto">
                  <a:xfrm>
                    <a:off x="260" y="374"/>
                    <a:ext cx="0" cy="86"/>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50" name="Line 1330"/>
                  <xdr:cNvSpPr>
                    <a:spLocks noChangeShapeType="1"/>
                  </xdr:cNvSpPr>
                </xdr:nvSpPr>
                <xdr:spPr bwMode="auto">
                  <a:xfrm flipH="1">
                    <a:off x="249" y="373"/>
                    <a:ext cx="3" cy="85"/>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51" name="Line 1331"/>
                  <xdr:cNvSpPr>
                    <a:spLocks noChangeShapeType="1"/>
                  </xdr:cNvSpPr>
                </xdr:nvSpPr>
                <xdr:spPr bwMode="auto">
                  <a:xfrm>
                    <a:off x="268" y="375"/>
                    <a:ext cx="4" cy="8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52" name="Line 1332"/>
                  <xdr:cNvSpPr>
                    <a:spLocks noChangeShapeType="1"/>
                  </xdr:cNvSpPr>
                </xdr:nvSpPr>
                <xdr:spPr bwMode="auto">
                  <a:xfrm flipH="1">
                    <a:off x="243" y="375"/>
                    <a:ext cx="6" cy="82"/>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453" name="Line 1333"/>
                  <xdr:cNvSpPr>
                    <a:spLocks noChangeShapeType="1"/>
                  </xdr:cNvSpPr>
                </xdr:nvSpPr>
                <xdr:spPr bwMode="auto">
                  <a:xfrm>
                    <a:off x="271" y="375"/>
                    <a:ext cx="8" cy="83"/>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54" name="Line 1334"/>
                  <xdr:cNvSpPr>
                    <a:spLocks noChangeShapeType="1"/>
                  </xdr:cNvSpPr>
                </xdr:nvSpPr>
                <xdr:spPr bwMode="auto">
                  <a:xfrm>
                    <a:off x="263" y="375"/>
                    <a:ext cx="5" cy="83"/>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sp macro="" textlink="">
                <xdr:nvSpPr>
                  <xdr:cNvPr id="6455" name="Line 1335"/>
                  <xdr:cNvSpPr>
                    <a:spLocks noChangeShapeType="1"/>
                  </xdr:cNvSpPr>
                </xdr:nvSpPr>
                <xdr:spPr bwMode="auto">
                  <a:xfrm flipH="1">
                    <a:off x="253" y="374"/>
                    <a:ext cx="3" cy="8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grpSp>
          </xdr:grpSp>
          <xdr:sp macro="" textlink="">
            <xdr:nvSpPr>
              <xdr:cNvPr id="6456" name="Line 1336"/>
              <xdr:cNvSpPr>
                <a:spLocks noChangeShapeType="1"/>
              </xdr:cNvSpPr>
            </xdr:nvSpPr>
            <xdr:spPr bwMode="auto">
              <a:xfrm>
                <a:off x="514" y="302"/>
                <a:ext cx="4" cy="132"/>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6457" name="Line 1337"/>
              <xdr:cNvSpPr>
                <a:spLocks noChangeShapeType="1"/>
              </xdr:cNvSpPr>
            </xdr:nvSpPr>
            <xdr:spPr bwMode="auto">
              <a:xfrm flipH="1">
                <a:off x="505" y="317"/>
                <a:ext cx="3" cy="127"/>
              </a:xfrm>
              <a:prstGeom prst="line">
                <a:avLst/>
              </a:prstGeom>
              <a:noFill/>
              <a:ln w="952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grpSp>
          <xdr:nvGrpSpPr>
            <xdr:cNvPr id="6458" name="Group 1338"/>
            <xdr:cNvGrpSpPr>
              <a:grpSpLocks/>
            </xdr:cNvGrpSpPr>
          </xdr:nvGrpSpPr>
          <xdr:grpSpPr bwMode="auto">
            <a:xfrm>
              <a:off x="499" y="306"/>
              <a:ext cx="26" cy="133"/>
              <a:chOff x="499" y="306"/>
              <a:chExt cx="26" cy="133"/>
            </a:xfrm>
          </xdr:grpSpPr>
          <xdr:sp macro="" textlink="">
            <xdr:nvSpPr>
              <xdr:cNvPr id="6459" name="Line 1339"/>
              <xdr:cNvSpPr>
                <a:spLocks noChangeShapeType="1"/>
              </xdr:cNvSpPr>
            </xdr:nvSpPr>
            <xdr:spPr bwMode="auto">
              <a:xfrm flipH="1">
                <a:off x="499" y="306"/>
                <a:ext cx="6"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60" name="Line 1340"/>
              <xdr:cNvSpPr>
                <a:spLocks noChangeShapeType="1"/>
              </xdr:cNvSpPr>
            </xdr:nvSpPr>
            <xdr:spPr bwMode="auto">
              <a:xfrm>
                <a:off x="517" y="306"/>
                <a:ext cx="8" cy="133"/>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61" name="Line 1341"/>
              <xdr:cNvSpPr>
                <a:spLocks noChangeShapeType="1"/>
              </xdr:cNvSpPr>
            </xdr:nvSpPr>
            <xdr:spPr bwMode="auto">
              <a:xfrm flipH="1">
                <a:off x="501" y="306"/>
                <a:ext cx="9" cy="130"/>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sp macro="" textlink="">
            <xdr:nvSpPr>
              <xdr:cNvPr id="6462" name="Line 1342"/>
              <xdr:cNvSpPr>
                <a:spLocks noChangeShapeType="1"/>
              </xdr:cNvSpPr>
            </xdr:nvSpPr>
            <xdr:spPr bwMode="auto">
              <a:xfrm>
                <a:off x="513" y="308"/>
                <a:ext cx="10" cy="129"/>
              </a:xfrm>
              <a:prstGeom prst="line">
                <a:avLst/>
              </a:prstGeom>
              <a:noFill/>
              <a:ln w="9525">
                <a:solidFill>
                  <a:srgbClr xmlns:mc="http://schemas.openxmlformats.org/markup-compatibility/2006" xmlns:a14="http://schemas.microsoft.com/office/drawing/2010/main" val="800080" mc:Ignorable="a14" a14:legacySpreadsheetColorIndex="20"/>
                </a:solidFill>
                <a:prstDash val="dash"/>
                <a:round/>
                <a:headEnd/>
                <a:tailEnd/>
              </a:ln>
              <a:extLst>
                <a:ext uri="{909E8E84-426E-40DD-AFC4-6F175D3DCCD1}">
                  <a14:hiddenFill xmlns:a14="http://schemas.microsoft.com/office/drawing/2010/main">
                    <a:noFill/>
                  </a14:hiddenFill>
                </a:ext>
              </a:extLst>
            </xdr:spPr>
          </xdr:sp>
        </xdr:grpSp>
      </xdr:grpSp>
      <xdr:grpSp>
        <xdr:nvGrpSpPr>
          <xdr:cNvPr id="6725" name="Group 1605"/>
          <xdr:cNvGrpSpPr>
            <a:grpSpLocks/>
          </xdr:cNvGrpSpPr>
        </xdr:nvGrpSpPr>
        <xdr:grpSpPr bwMode="auto">
          <a:xfrm>
            <a:off x="852" y="200"/>
            <a:ext cx="63" cy="150"/>
            <a:chOff x="852" y="200"/>
            <a:chExt cx="63" cy="150"/>
          </a:xfrm>
        </xdr:grpSpPr>
        <xdr:sp macro="" textlink="">
          <xdr:nvSpPr>
            <xdr:cNvPr id="6685" name="Rectangle 1565"/>
            <xdr:cNvSpPr>
              <a:spLocks noChangeArrowheads="1"/>
            </xdr:cNvSpPr>
          </xdr:nvSpPr>
          <xdr:spPr bwMode="auto">
            <a:xfrm rot="-2121747">
              <a:off x="864" y="316"/>
              <a:ext cx="11" cy="30"/>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86" name="Rectangle 1566"/>
            <xdr:cNvSpPr>
              <a:spLocks noChangeArrowheads="1"/>
            </xdr:cNvSpPr>
          </xdr:nvSpPr>
          <xdr:spPr bwMode="auto">
            <a:xfrm>
              <a:off x="866" y="234"/>
              <a:ext cx="22" cy="5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87" name="Rectangle 1567"/>
            <xdr:cNvSpPr>
              <a:spLocks noChangeArrowheads="1"/>
            </xdr:cNvSpPr>
          </xdr:nvSpPr>
          <xdr:spPr bwMode="auto">
            <a:xfrm>
              <a:off x="867" y="285"/>
              <a:ext cx="17" cy="1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88" name="Rectangle 1568"/>
            <xdr:cNvSpPr>
              <a:spLocks noChangeArrowheads="1"/>
            </xdr:cNvSpPr>
          </xdr:nvSpPr>
          <xdr:spPr bwMode="auto">
            <a:xfrm rot="1934873">
              <a:off x="862" y="292"/>
              <a:ext cx="15" cy="23"/>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89" name="Oval 1569"/>
            <xdr:cNvSpPr>
              <a:spLocks noChangeArrowheads="1"/>
            </xdr:cNvSpPr>
          </xdr:nvSpPr>
          <xdr:spPr bwMode="auto">
            <a:xfrm>
              <a:off x="853" y="309"/>
              <a:ext cx="17" cy="13"/>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90" name="Rectangle 1570"/>
            <xdr:cNvSpPr>
              <a:spLocks noChangeArrowheads="1"/>
            </xdr:cNvSpPr>
          </xdr:nvSpPr>
          <xdr:spPr bwMode="auto">
            <a:xfrm>
              <a:off x="861" y="341"/>
              <a:ext cx="24" cy="9"/>
            </a:xfrm>
            <a:prstGeom prst="rect">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1" name="Rectangle 1571"/>
            <xdr:cNvSpPr>
              <a:spLocks noChangeArrowheads="1"/>
            </xdr:cNvSpPr>
          </xdr:nvSpPr>
          <xdr:spPr bwMode="auto">
            <a:xfrm>
              <a:off x="888" y="223"/>
              <a:ext cx="27" cy="5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2" name="Oval 1572"/>
            <xdr:cNvSpPr>
              <a:spLocks noChangeArrowheads="1"/>
            </xdr:cNvSpPr>
          </xdr:nvSpPr>
          <xdr:spPr bwMode="auto">
            <a:xfrm rot="-1461439">
              <a:off x="852" y="200"/>
              <a:ext cx="29" cy="23"/>
            </a:xfrm>
            <a:prstGeom prst="ellipse">
              <a:avLst/>
            </a:prstGeom>
            <a:gradFill rotWithShape="1">
              <a:gsLst>
                <a:gs pos="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path path="shape">
                <a:fillToRect l="50000" t="50000" r="50000" b="50000"/>
              </a:path>
            </a:grad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93" name="Rectangle 1573"/>
            <xdr:cNvSpPr>
              <a:spLocks noChangeArrowheads="1"/>
            </xdr:cNvSpPr>
          </xdr:nvSpPr>
          <xdr:spPr bwMode="auto">
            <a:xfrm>
              <a:off x="870" y="227"/>
              <a:ext cx="12" cy="7"/>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4" name="Rectangle 1574"/>
            <xdr:cNvSpPr>
              <a:spLocks noChangeArrowheads="1"/>
            </xdr:cNvSpPr>
          </xdr:nvSpPr>
          <xdr:spPr bwMode="auto">
            <a:xfrm rot="-1673837">
              <a:off x="868" y="221"/>
              <a:ext cx="12"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5" name="Rectangle 1575"/>
            <xdr:cNvSpPr>
              <a:spLocks noChangeArrowheads="1"/>
            </xdr:cNvSpPr>
          </xdr:nvSpPr>
          <xdr:spPr bwMode="auto">
            <a:xfrm>
              <a:off x="898" y="275"/>
              <a:ext cx="8" cy="15"/>
            </a:xfrm>
            <a:prstGeom prst="rect">
              <a:avLst/>
            </a:prstGeom>
            <a:gradFill rotWithShape="1">
              <a:gsLst>
                <a:gs pos="0">
                  <a:srgbClr xmlns:mc="http://schemas.openxmlformats.org/markup-compatibility/2006" xmlns:a14="http://schemas.microsoft.com/office/drawing/2010/main" val="3B3B3B" mc:Ignorable="a14" a14:legacySpreadsheetColorIndex="23">
                    <a:gamma/>
                    <a:shade val="46275"/>
                    <a:invGamma/>
                  </a:srgbClr>
                </a:gs>
                <a:gs pos="50000">
                  <a:srgbClr xmlns:mc="http://schemas.openxmlformats.org/markup-compatibility/2006" xmlns:a14="http://schemas.microsoft.com/office/drawing/2010/main" val="808080" mc:Ignorable="a14" a14:legacySpreadsheetColorIndex="23"/>
                </a:gs>
                <a:gs pos="100000">
                  <a:srgbClr xmlns:mc="http://schemas.openxmlformats.org/markup-compatibility/2006" xmlns:a14="http://schemas.microsoft.com/office/drawing/2010/main" val="3B3B3B" mc:Ignorable="a14" a14:legacySpreadsheetColorIndex="23">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6" name="Rectangle 1576"/>
            <xdr:cNvSpPr>
              <a:spLocks noChangeArrowheads="1"/>
            </xdr:cNvSpPr>
          </xdr:nvSpPr>
          <xdr:spPr bwMode="auto">
            <a:xfrm rot="-2024614">
              <a:off x="879" y="241"/>
              <a:ext cx="9" cy="21"/>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7" name="Oval 1577"/>
            <xdr:cNvSpPr>
              <a:spLocks noChangeArrowheads="1"/>
            </xdr:cNvSpPr>
          </xdr:nvSpPr>
          <xdr:spPr bwMode="auto">
            <a:xfrm>
              <a:off x="872" y="238"/>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698" name="Rectangle 1578"/>
            <xdr:cNvSpPr>
              <a:spLocks noChangeArrowheads="1"/>
            </xdr:cNvSpPr>
          </xdr:nvSpPr>
          <xdr:spPr bwMode="auto">
            <a:xfrm rot="3648151">
              <a:off x="873" y="257"/>
              <a:ext cx="10" cy="2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27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699" name="Oval 1579"/>
            <xdr:cNvSpPr>
              <a:spLocks noChangeArrowheads="1"/>
            </xdr:cNvSpPr>
          </xdr:nvSpPr>
          <xdr:spPr bwMode="auto">
            <a:xfrm>
              <a:off x="884" y="257"/>
              <a:ext cx="11"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700" name="Rectangle 1580"/>
            <xdr:cNvSpPr>
              <a:spLocks noChangeArrowheads="1"/>
            </xdr:cNvSpPr>
          </xdr:nvSpPr>
          <xdr:spPr bwMode="auto">
            <a:xfrm rot="-1620760">
              <a:off x="859" y="271"/>
              <a:ext cx="11" cy="8"/>
            </a:xfrm>
            <a:prstGeom prst="rect">
              <a:avLst/>
            </a:prstGeom>
            <a:solidFill>
              <a:srgbClr xmlns:mc="http://schemas.openxmlformats.org/markup-compatibility/2006" xmlns:a14="http://schemas.microsoft.com/office/drawing/2010/main" val="C0C0C0" mc:Ignorable="a14" a14:legacySpreadsheetColorIndex="2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701" name="Oval 1581"/>
            <xdr:cNvSpPr>
              <a:spLocks noChangeArrowheads="1"/>
            </xdr:cNvSpPr>
          </xdr:nvSpPr>
          <xdr:spPr bwMode="auto">
            <a:xfrm rot="-820279">
              <a:off x="853" y="205"/>
              <a:ext cx="14" cy="18"/>
            </a:xfrm>
            <a:prstGeom prst="ellipse">
              <a:avLst/>
            </a:prstGeom>
            <a:gradFill rotWithShape="1">
              <a:gsLst>
                <a:gs pos="0">
                  <a:srgbClr xmlns:mc="http://schemas.openxmlformats.org/markup-compatibility/2006" xmlns:a14="http://schemas.microsoft.com/office/drawing/2010/main" val="FFCC00" mc:Ignorable="a14" a14:legacySpreadsheetColorIndex="51"/>
                </a:gs>
                <a:gs pos="100000">
                  <a:srgbClr xmlns:mc="http://schemas.openxmlformats.org/markup-compatibility/2006" xmlns:a14="http://schemas.microsoft.com/office/drawing/2010/main" val="765E00" mc:Ignorable="a14" a14:legacySpreadsheetColorIndex="51">
                    <a:gamma/>
                    <a:shade val="46275"/>
                    <a:invGamma/>
                  </a:srgbClr>
                </a:gs>
              </a:gsLst>
              <a:path path="rect">
                <a:fillToRect t="100000" r="100000"/>
              </a:path>
            </a:gra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702" name="Line 1582"/>
            <xdr:cNvSpPr>
              <a:spLocks noChangeShapeType="1"/>
            </xdr:cNvSpPr>
          </xdr:nvSpPr>
          <xdr:spPr bwMode="auto">
            <a:xfrm flipV="1">
              <a:off x="860" y="273"/>
              <a:ext cx="6" cy="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03" name="Oval 1583"/>
            <xdr:cNvSpPr>
              <a:spLocks noChangeArrowheads="1"/>
            </xdr:cNvSpPr>
          </xdr:nvSpPr>
          <xdr:spPr bwMode="auto">
            <a:xfrm>
              <a:off x="898" y="228"/>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704" name="Oval 1584"/>
            <xdr:cNvSpPr>
              <a:spLocks noChangeArrowheads="1"/>
            </xdr:cNvSpPr>
          </xdr:nvSpPr>
          <xdr:spPr bwMode="auto">
            <a:xfrm>
              <a:off x="898" y="242"/>
              <a:ext cx="9" cy="10"/>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705" name="Oval 1585"/>
            <xdr:cNvSpPr>
              <a:spLocks noChangeArrowheads="1"/>
            </xdr:cNvSpPr>
          </xdr:nvSpPr>
          <xdr:spPr bwMode="auto">
            <a:xfrm>
              <a:off x="898" y="258"/>
              <a:ext cx="9" cy="9"/>
            </a:xfrm>
            <a:prstGeom prst="ellipse">
              <a:avLst/>
            </a:prstGeom>
            <a:solidFill>
              <a:srgbClr xmlns:mc="http://schemas.openxmlformats.org/markup-compatibility/2006" xmlns:a14="http://schemas.microsoft.com/office/drawing/2010/main" val="808080" mc:Ignorable="a14" a14:legacySpreadsheetColorIndex="23"/>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706" name="Line 1586"/>
            <xdr:cNvSpPr>
              <a:spLocks noChangeShapeType="1"/>
            </xdr:cNvSpPr>
          </xdr:nvSpPr>
          <xdr:spPr bwMode="auto">
            <a:xfrm flipV="1">
              <a:off x="861" y="275"/>
              <a:ext cx="6" cy="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grpSp>
    <xdr:clientData/>
  </xdr:twoCellAnchor>
  <xdr:twoCellAnchor>
    <xdr:from>
      <xdr:col>2</xdr:col>
      <xdr:colOff>106680</xdr:colOff>
      <xdr:row>3</xdr:row>
      <xdr:rowOff>106680</xdr:rowOff>
    </xdr:from>
    <xdr:to>
      <xdr:col>3</xdr:col>
      <xdr:colOff>525780</xdr:colOff>
      <xdr:row>5</xdr:row>
      <xdr:rowOff>7620</xdr:rowOff>
    </xdr:to>
    <xdr:sp macro="" textlink="">
      <xdr:nvSpPr>
        <xdr:cNvPr id="6731" name="Text Box 1611"/>
        <xdr:cNvSpPr txBox="1">
          <a:spLocks noChangeArrowheads="1"/>
        </xdr:cNvSpPr>
      </xdr:nvSpPr>
      <xdr:spPr bwMode="auto">
        <a:xfrm>
          <a:off x="2179320" y="502920"/>
          <a:ext cx="101346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Gravity pulling down</a:t>
          </a:r>
        </a:p>
      </xdr:txBody>
    </xdr:sp>
    <xdr:clientData/>
  </xdr:twoCellAnchor>
  <xdr:twoCellAnchor>
    <xdr:from>
      <xdr:col>4</xdr:col>
      <xdr:colOff>99060</xdr:colOff>
      <xdr:row>3</xdr:row>
      <xdr:rowOff>106680</xdr:rowOff>
    </xdr:from>
    <xdr:to>
      <xdr:col>5</xdr:col>
      <xdr:colOff>518160</xdr:colOff>
      <xdr:row>5</xdr:row>
      <xdr:rowOff>7620</xdr:rowOff>
    </xdr:to>
    <xdr:sp macro="" textlink="">
      <xdr:nvSpPr>
        <xdr:cNvPr id="6732" name="Text Box 1612"/>
        <xdr:cNvSpPr txBox="1">
          <a:spLocks noChangeArrowheads="1"/>
        </xdr:cNvSpPr>
      </xdr:nvSpPr>
      <xdr:spPr bwMode="auto">
        <a:xfrm>
          <a:off x="3360420" y="502920"/>
          <a:ext cx="101346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Gravity pulling down</a:t>
          </a:r>
        </a:p>
      </xdr:txBody>
    </xdr:sp>
    <xdr:clientData/>
  </xdr:twoCellAnchor>
  <xdr:twoCellAnchor>
    <xdr:from>
      <xdr:col>6</xdr:col>
      <xdr:colOff>99060</xdr:colOff>
      <xdr:row>3</xdr:row>
      <xdr:rowOff>106680</xdr:rowOff>
    </xdr:from>
    <xdr:to>
      <xdr:col>7</xdr:col>
      <xdr:colOff>518160</xdr:colOff>
      <xdr:row>5</xdr:row>
      <xdr:rowOff>7620</xdr:rowOff>
    </xdr:to>
    <xdr:sp macro="" textlink="">
      <xdr:nvSpPr>
        <xdr:cNvPr id="6733" name="Text Box 1613"/>
        <xdr:cNvSpPr txBox="1">
          <a:spLocks noChangeArrowheads="1"/>
        </xdr:cNvSpPr>
      </xdr:nvSpPr>
      <xdr:spPr bwMode="auto">
        <a:xfrm>
          <a:off x="4549140" y="502920"/>
          <a:ext cx="101346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Gravity pulling down</a:t>
          </a:r>
        </a:p>
      </xdr:txBody>
    </xdr:sp>
    <xdr:clientData/>
  </xdr:twoCellAnchor>
  <xdr:twoCellAnchor>
    <xdr:from>
      <xdr:col>8</xdr:col>
      <xdr:colOff>60960</xdr:colOff>
      <xdr:row>5</xdr:row>
      <xdr:rowOff>30480</xdr:rowOff>
    </xdr:from>
    <xdr:to>
      <xdr:col>9</xdr:col>
      <xdr:colOff>480060</xdr:colOff>
      <xdr:row>6</xdr:row>
      <xdr:rowOff>99060</xdr:rowOff>
    </xdr:to>
    <xdr:sp macro="" textlink="">
      <xdr:nvSpPr>
        <xdr:cNvPr id="6734" name="Text Box 1614"/>
        <xdr:cNvSpPr txBox="1">
          <a:spLocks noChangeArrowheads="1"/>
        </xdr:cNvSpPr>
      </xdr:nvSpPr>
      <xdr:spPr bwMode="auto">
        <a:xfrm>
          <a:off x="5699760" y="762000"/>
          <a:ext cx="1013460" cy="2362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Gravity pulling down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502920</xdr:colOff>
      <xdr:row>2</xdr:row>
      <xdr:rowOff>137160</xdr:rowOff>
    </xdr:from>
    <xdr:to>
      <xdr:col>6</xdr:col>
      <xdr:colOff>487680</xdr:colOff>
      <xdr:row>4</xdr:row>
      <xdr:rowOff>76200</xdr:rowOff>
    </xdr:to>
    <xdr:sp macro="" textlink="">
      <xdr:nvSpPr>
        <xdr:cNvPr id="10242" name="WordArt 2"/>
        <xdr:cNvSpPr>
          <a:spLocks noChangeArrowheads="1" noChangeShapeType="1" noTextEdit="1"/>
        </xdr:cNvSpPr>
      </xdr:nvSpPr>
      <xdr:spPr bwMode="auto">
        <a:xfrm>
          <a:off x="579120" y="381000"/>
          <a:ext cx="3032760" cy="27432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xmlns:mc="http://schemas.openxmlformats.org/markup-compatibility/2006" xmlns:a14="http://schemas.microsoft.com/office/drawing/2010/main" val="FFFFFF" mc:Ignorable="a14" a14:legacySpreadsheetColorIndex="9"/>
              </a:solidFill>
              <a:effectLst>
                <a:outerShdw dist="35921" dir="2700000" algn="ctr" rotWithShape="0">
                  <a:srgbClr val="808080">
                    <a:alpha val="80000"/>
                  </a:srgbClr>
                </a:outerShdw>
              </a:effectLst>
              <a:latin typeface="Arial Black" panose="020B0A04020102020204" pitchFamily="34" charset="0"/>
            </a:rPr>
            <a:t>How are Rockets guided?</a:t>
          </a:r>
        </a:p>
      </xdr:txBody>
    </xdr:sp>
    <xdr:clientData/>
  </xdr:twoCellAnchor>
  <xdr:twoCellAnchor>
    <xdr:from>
      <xdr:col>1</xdr:col>
      <xdr:colOff>228600</xdr:colOff>
      <xdr:row>21</xdr:row>
      <xdr:rowOff>144780</xdr:rowOff>
    </xdr:from>
    <xdr:to>
      <xdr:col>1</xdr:col>
      <xdr:colOff>480060</xdr:colOff>
      <xdr:row>23</xdr:row>
      <xdr:rowOff>91440</xdr:rowOff>
    </xdr:to>
    <xdr:sp macro="" textlink="">
      <xdr:nvSpPr>
        <xdr:cNvPr id="10243" name="Line 3"/>
        <xdr:cNvSpPr>
          <a:spLocks noChangeShapeType="1"/>
        </xdr:cNvSpPr>
      </xdr:nvSpPr>
      <xdr:spPr bwMode="auto">
        <a:xfrm flipV="1">
          <a:off x="304800" y="3573780"/>
          <a:ext cx="251460" cy="2819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601980</xdr:colOff>
      <xdr:row>19</xdr:row>
      <xdr:rowOff>38100</xdr:rowOff>
    </xdr:from>
    <xdr:to>
      <xdr:col>2</xdr:col>
      <xdr:colOff>137160</xdr:colOff>
      <xdr:row>21</xdr:row>
      <xdr:rowOff>106680</xdr:rowOff>
    </xdr:to>
    <xdr:grpSp>
      <xdr:nvGrpSpPr>
        <xdr:cNvPr id="10259" name="Group 19"/>
        <xdr:cNvGrpSpPr>
          <a:grpSpLocks/>
        </xdr:cNvGrpSpPr>
      </xdr:nvGrpSpPr>
      <xdr:grpSpPr bwMode="auto">
        <a:xfrm rot="2465970">
          <a:off x="678180" y="3131820"/>
          <a:ext cx="144780" cy="403860"/>
          <a:chOff x="991" y="374"/>
          <a:chExt cx="44" cy="99"/>
        </a:xfrm>
      </xdr:grpSpPr>
      <xdr:sp macro="" textlink="">
        <xdr:nvSpPr>
          <xdr:cNvPr id="10260" name="Line 20"/>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1" name="Line 21"/>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2" name="Line 22"/>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3" name="Line 23"/>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4" name="Line 24"/>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5" name="Line 25"/>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6" name="Line 26"/>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7" name="Line 27"/>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68" name="Line 28"/>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213360</xdr:colOff>
      <xdr:row>11</xdr:row>
      <xdr:rowOff>76200</xdr:rowOff>
    </xdr:from>
    <xdr:to>
      <xdr:col>4</xdr:col>
      <xdr:colOff>83820</xdr:colOff>
      <xdr:row>11</xdr:row>
      <xdr:rowOff>76200</xdr:rowOff>
    </xdr:to>
    <xdr:sp macro="" textlink="">
      <xdr:nvSpPr>
        <xdr:cNvPr id="10269" name="Line 29"/>
        <xdr:cNvSpPr>
          <a:spLocks noChangeShapeType="1"/>
        </xdr:cNvSpPr>
      </xdr:nvSpPr>
      <xdr:spPr bwMode="auto">
        <a:xfrm>
          <a:off x="289560" y="1828800"/>
          <a:ext cx="16992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xdr:col>
      <xdr:colOff>83820</xdr:colOff>
      <xdr:row>11</xdr:row>
      <xdr:rowOff>68580</xdr:rowOff>
    </xdr:from>
    <xdr:to>
      <xdr:col>4</xdr:col>
      <xdr:colOff>83820</xdr:colOff>
      <xdr:row>23</xdr:row>
      <xdr:rowOff>68580</xdr:rowOff>
    </xdr:to>
    <xdr:sp macro="" textlink="">
      <xdr:nvSpPr>
        <xdr:cNvPr id="10270" name="Line 30"/>
        <xdr:cNvSpPr>
          <a:spLocks noChangeShapeType="1"/>
        </xdr:cNvSpPr>
      </xdr:nvSpPr>
      <xdr:spPr bwMode="auto">
        <a:xfrm flipV="1">
          <a:off x="1988820" y="1821180"/>
          <a:ext cx="0" cy="201168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4</xdr:col>
      <xdr:colOff>480060</xdr:colOff>
      <xdr:row>7</xdr:row>
      <xdr:rowOff>68580</xdr:rowOff>
    </xdr:from>
    <xdr:to>
      <xdr:col>7</xdr:col>
      <xdr:colOff>76200</xdr:colOff>
      <xdr:row>13</xdr:row>
      <xdr:rowOff>7620</xdr:rowOff>
    </xdr:to>
    <xdr:sp macro="" textlink="">
      <xdr:nvSpPr>
        <xdr:cNvPr id="10271" name="Text Box 31"/>
        <xdr:cNvSpPr txBox="1">
          <a:spLocks noChangeArrowheads="1"/>
        </xdr:cNvSpPr>
      </xdr:nvSpPr>
      <xdr:spPr bwMode="auto">
        <a:xfrm>
          <a:off x="2385060" y="1150620"/>
          <a:ext cx="1424940" cy="94488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Rocket thrust acts through its centre line, through its centre of gravity, accelerating the Rocket in the direction it is pointing</a:t>
          </a:r>
        </a:p>
      </xdr:txBody>
    </xdr:sp>
    <xdr:clientData/>
  </xdr:twoCellAnchor>
  <xdr:twoCellAnchor>
    <xdr:from>
      <xdr:col>4</xdr:col>
      <xdr:colOff>137160</xdr:colOff>
      <xdr:row>19</xdr:row>
      <xdr:rowOff>53340</xdr:rowOff>
    </xdr:from>
    <xdr:to>
      <xdr:col>7</xdr:col>
      <xdr:colOff>198120</xdr:colOff>
      <xdr:row>22</xdr:row>
      <xdr:rowOff>30480</xdr:rowOff>
    </xdr:to>
    <xdr:sp macro="" textlink="">
      <xdr:nvSpPr>
        <xdr:cNvPr id="10272" name="Text Box 32"/>
        <xdr:cNvSpPr txBox="1">
          <a:spLocks noChangeArrowheads="1"/>
        </xdr:cNvSpPr>
      </xdr:nvSpPr>
      <xdr:spPr bwMode="auto">
        <a:xfrm>
          <a:off x="2042160" y="3147060"/>
          <a:ext cx="1889760" cy="48006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Horizontal component of the thrust accelerates the Rocket horizontally</a:t>
          </a:r>
        </a:p>
      </xdr:txBody>
    </xdr:sp>
    <xdr:clientData/>
  </xdr:twoCellAnchor>
  <xdr:twoCellAnchor>
    <xdr:from>
      <xdr:col>1</xdr:col>
      <xdr:colOff>83820</xdr:colOff>
      <xdr:row>6</xdr:row>
      <xdr:rowOff>7620</xdr:rowOff>
    </xdr:from>
    <xdr:to>
      <xdr:col>4</xdr:col>
      <xdr:colOff>137160</xdr:colOff>
      <xdr:row>8</xdr:row>
      <xdr:rowOff>144780</xdr:rowOff>
    </xdr:to>
    <xdr:sp macro="" textlink="">
      <xdr:nvSpPr>
        <xdr:cNvPr id="10273" name="Text Box 33"/>
        <xdr:cNvSpPr txBox="1">
          <a:spLocks noChangeArrowheads="1"/>
        </xdr:cNvSpPr>
      </xdr:nvSpPr>
      <xdr:spPr bwMode="auto">
        <a:xfrm>
          <a:off x="160020" y="922020"/>
          <a:ext cx="1882140" cy="47244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Vertical component of the thrust accelerates the Rocket vertically </a:t>
          </a:r>
        </a:p>
      </xdr:txBody>
    </xdr:sp>
    <xdr:clientData/>
  </xdr:twoCellAnchor>
  <xdr:twoCellAnchor>
    <xdr:from>
      <xdr:col>1</xdr:col>
      <xdr:colOff>152400</xdr:colOff>
      <xdr:row>9</xdr:row>
      <xdr:rowOff>0</xdr:rowOff>
    </xdr:from>
    <xdr:to>
      <xdr:col>1</xdr:col>
      <xdr:colOff>411480</xdr:colOff>
      <xdr:row>11</xdr:row>
      <xdr:rowOff>7620</xdr:rowOff>
    </xdr:to>
    <xdr:sp macro="" textlink="">
      <xdr:nvSpPr>
        <xdr:cNvPr id="10274" name="AutoShape 34"/>
        <xdr:cNvSpPr>
          <a:spLocks noChangeArrowheads="1"/>
        </xdr:cNvSpPr>
      </xdr:nvSpPr>
      <xdr:spPr bwMode="auto">
        <a:xfrm rot="10800000">
          <a:off x="228600" y="1417320"/>
          <a:ext cx="259080" cy="342900"/>
        </a:xfrm>
        <a:prstGeom prst="downArrow">
          <a:avLst>
            <a:gd name="adj1" fmla="val 50000"/>
            <a:gd name="adj2" fmla="val 33088"/>
          </a:avLst>
        </a:prstGeom>
        <a:solidFill>
          <a:srgbClr xmlns:mc="http://schemas.openxmlformats.org/markup-compatibility/2006" xmlns:a14="http://schemas.microsoft.com/office/drawing/2010/main" val="FFFFFF" mc:Ignorable="a14" a14:legacySpreadsheetColorIndex="9"/>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243840</xdr:colOff>
      <xdr:row>12</xdr:row>
      <xdr:rowOff>0</xdr:rowOff>
    </xdr:from>
    <xdr:to>
      <xdr:col>3</xdr:col>
      <xdr:colOff>91440</xdr:colOff>
      <xdr:row>14</xdr:row>
      <xdr:rowOff>137160</xdr:rowOff>
    </xdr:to>
    <xdr:sp macro="" textlink="">
      <xdr:nvSpPr>
        <xdr:cNvPr id="10276" name="Text Box 36"/>
        <xdr:cNvSpPr txBox="1">
          <a:spLocks noChangeArrowheads="1"/>
        </xdr:cNvSpPr>
      </xdr:nvSpPr>
      <xdr:spPr bwMode="auto">
        <a:xfrm>
          <a:off x="320040" y="1920240"/>
          <a:ext cx="1066800" cy="47244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"Thrust angle" is the angle from the vertical</a:t>
          </a:r>
        </a:p>
      </xdr:txBody>
    </xdr:sp>
    <xdr:clientData/>
  </xdr:twoCellAnchor>
  <xdr:twoCellAnchor>
    <xdr:from>
      <xdr:col>4</xdr:col>
      <xdr:colOff>121920</xdr:colOff>
      <xdr:row>9</xdr:row>
      <xdr:rowOff>60960</xdr:rowOff>
    </xdr:from>
    <xdr:to>
      <xdr:col>4</xdr:col>
      <xdr:colOff>381000</xdr:colOff>
      <xdr:row>11</xdr:row>
      <xdr:rowOff>68580</xdr:rowOff>
    </xdr:to>
    <xdr:sp macro="" textlink="">
      <xdr:nvSpPr>
        <xdr:cNvPr id="10277" name="AutoShape 37"/>
        <xdr:cNvSpPr>
          <a:spLocks noChangeArrowheads="1"/>
        </xdr:cNvSpPr>
      </xdr:nvSpPr>
      <xdr:spPr bwMode="auto">
        <a:xfrm rot="13443652">
          <a:off x="2026920" y="1478280"/>
          <a:ext cx="259080" cy="342900"/>
        </a:xfrm>
        <a:prstGeom prst="downArrow">
          <a:avLst>
            <a:gd name="adj1" fmla="val 50000"/>
            <a:gd name="adj2" fmla="val 33088"/>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160020</xdr:colOff>
      <xdr:row>22</xdr:row>
      <xdr:rowOff>68580</xdr:rowOff>
    </xdr:from>
    <xdr:to>
      <xdr:col>4</xdr:col>
      <xdr:colOff>495300</xdr:colOff>
      <xdr:row>24</xdr:row>
      <xdr:rowOff>0</xdr:rowOff>
    </xdr:to>
    <xdr:sp macro="" textlink="">
      <xdr:nvSpPr>
        <xdr:cNvPr id="10278" name="AutoShape 38"/>
        <xdr:cNvSpPr>
          <a:spLocks noChangeArrowheads="1"/>
        </xdr:cNvSpPr>
      </xdr:nvSpPr>
      <xdr:spPr bwMode="auto">
        <a:xfrm rot="16200000">
          <a:off x="2099310" y="3630930"/>
          <a:ext cx="266700" cy="335280"/>
        </a:xfrm>
        <a:prstGeom prst="downArrow">
          <a:avLst>
            <a:gd name="adj1" fmla="val 50000"/>
            <a:gd name="adj2" fmla="val 31429"/>
          </a:avLst>
        </a:prstGeom>
        <a:solidFill>
          <a:srgbClr xmlns:mc="http://schemas.openxmlformats.org/markup-compatibility/2006" xmlns:a14="http://schemas.microsoft.com/office/drawing/2010/main" val="FFFFFF" mc:Ignorable="a14" a14:legacySpreadsheetColorIndex="65"/>
        </a:solidFill>
        <a:ln w="158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388620</xdr:colOff>
      <xdr:row>14</xdr:row>
      <xdr:rowOff>144780</xdr:rowOff>
    </xdr:from>
    <xdr:to>
      <xdr:col>2</xdr:col>
      <xdr:colOff>22860</xdr:colOff>
      <xdr:row>19</xdr:row>
      <xdr:rowOff>137160</xdr:rowOff>
    </xdr:to>
    <xdr:sp macro="" textlink="">
      <xdr:nvSpPr>
        <xdr:cNvPr id="10279" name="Line 39"/>
        <xdr:cNvSpPr>
          <a:spLocks noChangeShapeType="1"/>
        </xdr:cNvSpPr>
      </xdr:nvSpPr>
      <xdr:spPr bwMode="auto">
        <a:xfrm flipH="1">
          <a:off x="464820" y="2400300"/>
          <a:ext cx="243840" cy="8305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373380</xdr:colOff>
      <xdr:row>11</xdr:row>
      <xdr:rowOff>106680</xdr:rowOff>
    </xdr:from>
    <xdr:to>
      <xdr:col>4</xdr:col>
      <xdr:colOff>76200</xdr:colOff>
      <xdr:row>13</xdr:row>
      <xdr:rowOff>137160</xdr:rowOff>
    </xdr:to>
    <xdr:sp macro="" textlink="">
      <xdr:nvSpPr>
        <xdr:cNvPr id="10281" name="Line 41"/>
        <xdr:cNvSpPr>
          <a:spLocks noChangeShapeType="1"/>
        </xdr:cNvSpPr>
      </xdr:nvSpPr>
      <xdr:spPr bwMode="auto">
        <a:xfrm flipV="1">
          <a:off x="1668780" y="1859280"/>
          <a:ext cx="312420" cy="3657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213360</xdr:colOff>
      <xdr:row>11</xdr:row>
      <xdr:rowOff>76200</xdr:rowOff>
    </xdr:from>
    <xdr:to>
      <xdr:col>1</xdr:col>
      <xdr:colOff>213360</xdr:colOff>
      <xdr:row>23</xdr:row>
      <xdr:rowOff>99060</xdr:rowOff>
    </xdr:to>
    <xdr:sp macro="" textlink="">
      <xdr:nvSpPr>
        <xdr:cNvPr id="10282" name="Line 42"/>
        <xdr:cNvSpPr>
          <a:spLocks noChangeShapeType="1"/>
        </xdr:cNvSpPr>
      </xdr:nvSpPr>
      <xdr:spPr bwMode="auto">
        <a:xfrm flipV="1">
          <a:off x="289560" y="1828800"/>
          <a:ext cx="0" cy="203454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xdr:colOff>
      <xdr:row>23</xdr:row>
      <xdr:rowOff>99060</xdr:rowOff>
    </xdr:from>
    <xdr:to>
      <xdr:col>4</xdr:col>
      <xdr:colOff>83820</xdr:colOff>
      <xdr:row>23</xdr:row>
      <xdr:rowOff>99060</xdr:rowOff>
    </xdr:to>
    <xdr:sp macro="" textlink="">
      <xdr:nvSpPr>
        <xdr:cNvPr id="10283" name="Line 43"/>
        <xdr:cNvSpPr>
          <a:spLocks noChangeShapeType="1"/>
        </xdr:cNvSpPr>
      </xdr:nvSpPr>
      <xdr:spPr bwMode="auto">
        <a:xfrm>
          <a:off x="297180" y="3863340"/>
          <a:ext cx="169164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121920</xdr:colOff>
      <xdr:row>21</xdr:row>
      <xdr:rowOff>7620</xdr:rowOff>
    </xdr:from>
    <xdr:to>
      <xdr:col>8</xdr:col>
      <xdr:colOff>381000</xdr:colOff>
      <xdr:row>21</xdr:row>
      <xdr:rowOff>144780</xdr:rowOff>
    </xdr:to>
    <xdr:grpSp>
      <xdr:nvGrpSpPr>
        <xdr:cNvPr id="10295" name="Group 55"/>
        <xdr:cNvGrpSpPr>
          <a:grpSpLocks/>
        </xdr:cNvGrpSpPr>
      </xdr:nvGrpSpPr>
      <xdr:grpSpPr bwMode="auto">
        <a:xfrm rot="3113327">
          <a:off x="4526280" y="3375660"/>
          <a:ext cx="137160" cy="259080"/>
          <a:chOff x="991" y="374"/>
          <a:chExt cx="44" cy="99"/>
        </a:xfrm>
      </xdr:grpSpPr>
      <xdr:sp macro="" textlink="">
        <xdr:nvSpPr>
          <xdr:cNvPr id="10296" name="Line 56"/>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97" name="Line 57"/>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98" name="Line 58"/>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299" name="Line 59"/>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00" name="Line 60"/>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01" name="Line 61"/>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02" name="Line 62"/>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03" name="Line 63"/>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04" name="Line 64"/>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11</xdr:col>
      <xdr:colOff>434340</xdr:colOff>
      <xdr:row>14</xdr:row>
      <xdr:rowOff>137160</xdr:rowOff>
    </xdr:from>
    <xdr:to>
      <xdr:col>12</xdr:col>
      <xdr:colOff>83820</xdr:colOff>
      <xdr:row>15</xdr:row>
      <xdr:rowOff>106680</xdr:rowOff>
    </xdr:to>
    <xdr:grpSp>
      <xdr:nvGrpSpPr>
        <xdr:cNvPr id="10316" name="Group 76"/>
        <xdr:cNvGrpSpPr>
          <a:grpSpLocks/>
        </xdr:cNvGrpSpPr>
      </xdr:nvGrpSpPr>
      <xdr:grpSpPr bwMode="auto">
        <a:xfrm rot="6465758">
          <a:off x="6667500" y="2331720"/>
          <a:ext cx="137160" cy="259080"/>
          <a:chOff x="991" y="374"/>
          <a:chExt cx="44" cy="99"/>
        </a:xfrm>
      </xdr:grpSpPr>
      <xdr:sp macro="" textlink="">
        <xdr:nvSpPr>
          <xdr:cNvPr id="10317" name="Line 77"/>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18" name="Line 78"/>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19" name="Line 79"/>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0" name="Line 80"/>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1" name="Line 81"/>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2" name="Line 82"/>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3" name="Line 83"/>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4" name="Line 84"/>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25" name="Line 85"/>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10</xdr:col>
      <xdr:colOff>15240</xdr:colOff>
      <xdr:row>17</xdr:row>
      <xdr:rowOff>0</xdr:rowOff>
    </xdr:from>
    <xdr:to>
      <xdr:col>10</xdr:col>
      <xdr:colOff>129540</xdr:colOff>
      <xdr:row>18</xdr:row>
      <xdr:rowOff>99060</xdr:rowOff>
    </xdr:to>
    <xdr:grpSp>
      <xdr:nvGrpSpPr>
        <xdr:cNvPr id="10337" name="Group 97"/>
        <xdr:cNvGrpSpPr>
          <a:grpSpLocks/>
        </xdr:cNvGrpSpPr>
      </xdr:nvGrpSpPr>
      <xdr:grpSpPr bwMode="auto">
        <a:xfrm rot="2486126">
          <a:off x="5577840" y="2758440"/>
          <a:ext cx="114300" cy="266700"/>
          <a:chOff x="991" y="374"/>
          <a:chExt cx="44" cy="99"/>
        </a:xfrm>
      </xdr:grpSpPr>
      <xdr:sp macro="" textlink="">
        <xdr:nvSpPr>
          <xdr:cNvPr id="10338" name="Line 98"/>
          <xdr:cNvSpPr>
            <a:spLocks noChangeShapeType="1"/>
          </xdr:cNvSpPr>
        </xdr:nvSpPr>
        <xdr:spPr bwMode="auto">
          <a:xfrm>
            <a:off x="1013" y="374"/>
            <a:ext cx="0" cy="99"/>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39" name="Line 99"/>
          <xdr:cNvSpPr>
            <a:spLocks noChangeShapeType="1"/>
          </xdr:cNvSpPr>
        </xdr:nvSpPr>
        <xdr:spPr bwMode="auto">
          <a:xfrm flipH="1">
            <a:off x="991" y="374"/>
            <a:ext cx="11" cy="86"/>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0" name="Line 100"/>
          <xdr:cNvSpPr>
            <a:spLocks noChangeShapeType="1"/>
          </xdr:cNvSpPr>
        </xdr:nvSpPr>
        <xdr:spPr bwMode="auto">
          <a:xfrm>
            <a:off x="1023" y="374"/>
            <a:ext cx="12" cy="8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1" name="Line 101"/>
          <xdr:cNvSpPr>
            <a:spLocks noChangeShapeType="1"/>
          </xdr:cNvSpPr>
        </xdr:nvSpPr>
        <xdr:spPr bwMode="auto">
          <a:xfrm flipH="1">
            <a:off x="1000" y="374"/>
            <a:ext cx="8"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2" name="Line 102"/>
          <xdr:cNvSpPr>
            <a:spLocks noChangeShapeType="1"/>
          </xdr:cNvSpPr>
        </xdr:nvSpPr>
        <xdr:spPr bwMode="auto">
          <a:xfrm>
            <a:off x="1018" y="374"/>
            <a:ext cx="9" cy="98"/>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3" name="Line 103"/>
          <xdr:cNvSpPr>
            <a:spLocks noChangeShapeType="1"/>
          </xdr:cNvSpPr>
        </xdr:nvSpPr>
        <xdr:spPr bwMode="auto">
          <a:xfrm flipH="1">
            <a:off x="1007" y="374"/>
            <a:ext cx="3"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4" name="Line 104"/>
          <xdr:cNvSpPr>
            <a:spLocks noChangeShapeType="1"/>
          </xdr:cNvSpPr>
        </xdr:nvSpPr>
        <xdr:spPr bwMode="auto">
          <a:xfrm>
            <a:off x="1015" y="376"/>
            <a:ext cx="6" cy="97"/>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5" name="Line 105"/>
          <xdr:cNvSpPr>
            <a:spLocks noChangeShapeType="1"/>
          </xdr:cNvSpPr>
        </xdr:nvSpPr>
        <xdr:spPr bwMode="auto">
          <a:xfrm flipH="1">
            <a:off x="995" y="375"/>
            <a:ext cx="10" cy="91"/>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sp macro="" textlink="">
        <xdr:nvSpPr>
          <xdr:cNvPr id="10346" name="Line 106"/>
          <xdr:cNvSpPr>
            <a:spLocks noChangeShapeType="1"/>
          </xdr:cNvSpPr>
        </xdr:nvSpPr>
        <xdr:spPr bwMode="auto">
          <a:xfrm>
            <a:off x="1020" y="375"/>
            <a:ext cx="11" cy="90"/>
          </a:xfrm>
          <a:prstGeom prst="line">
            <a:avLst/>
          </a:prstGeom>
          <a:noFill/>
          <a:ln w="3175">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noFill/>
              </a14:hiddenFill>
            </a:ext>
          </a:extLst>
        </xdr:spPr>
      </xdr:sp>
    </xdr:grpSp>
    <xdr:clientData/>
  </xdr:twoCellAnchor>
  <xdr:twoCellAnchor>
    <xdr:from>
      <xdr:col>9</xdr:col>
      <xdr:colOff>495300</xdr:colOff>
      <xdr:row>18</xdr:row>
      <xdr:rowOff>129540</xdr:rowOff>
    </xdr:from>
    <xdr:to>
      <xdr:col>13</xdr:col>
      <xdr:colOff>487680</xdr:colOff>
      <xdr:row>23</xdr:row>
      <xdr:rowOff>30480</xdr:rowOff>
    </xdr:to>
    <xdr:sp macro="" textlink="">
      <xdr:nvSpPr>
        <xdr:cNvPr id="10347" name="Text Box 107"/>
        <xdr:cNvSpPr txBox="1">
          <a:spLocks noChangeArrowheads="1"/>
        </xdr:cNvSpPr>
      </xdr:nvSpPr>
      <xdr:spPr bwMode="auto">
        <a:xfrm>
          <a:off x="5448300" y="3055620"/>
          <a:ext cx="2430780" cy="739140"/>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To change the direction that the Rocket is pointing the engine is briefly gimballed "down" to rotate the Rocket slightly around its centre of gravity and then gimballed the other way to stop the rotation.</a:t>
          </a:r>
        </a:p>
      </xdr:txBody>
    </xdr:sp>
    <xdr:clientData/>
  </xdr:twoCellAnchor>
  <xdr:twoCellAnchor>
    <xdr:from>
      <xdr:col>1</xdr:col>
      <xdr:colOff>259080</xdr:colOff>
      <xdr:row>20</xdr:row>
      <xdr:rowOff>7620</xdr:rowOff>
    </xdr:from>
    <xdr:to>
      <xdr:col>1</xdr:col>
      <xdr:colOff>441960</xdr:colOff>
      <xdr:row>21</xdr:row>
      <xdr:rowOff>68580</xdr:rowOff>
    </xdr:to>
    <xdr:sp macro="" textlink="">
      <xdr:nvSpPr>
        <xdr:cNvPr id="10357" name="Text Box 117"/>
        <xdr:cNvSpPr txBox="1">
          <a:spLocks noChangeArrowheads="1"/>
        </xdr:cNvSpPr>
      </xdr:nvSpPr>
      <xdr:spPr bwMode="auto">
        <a:xfrm>
          <a:off x="335280" y="3268980"/>
          <a:ext cx="18288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0" anchor="t" upright="1"/>
        <a:lstStyle/>
        <a:p>
          <a:pPr algn="l" rtl="0">
            <a:defRPr sz="1000"/>
          </a:pPr>
          <a:r>
            <a:rPr lang="en-GB" sz="1400" b="0" i="0" u="none" strike="noStrike" baseline="0">
              <a:solidFill>
                <a:srgbClr val="000000"/>
              </a:solidFill>
              <a:latin typeface="Symbol"/>
            </a:rPr>
            <a:t>q</a:t>
          </a:r>
        </a:p>
      </xdr:txBody>
    </xdr:sp>
    <xdr:clientData/>
  </xdr:twoCellAnchor>
  <xdr:twoCellAnchor>
    <xdr:from>
      <xdr:col>2</xdr:col>
      <xdr:colOff>160020</xdr:colOff>
      <xdr:row>13</xdr:row>
      <xdr:rowOff>144779</xdr:rowOff>
    </xdr:from>
    <xdr:to>
      <xdr:col>3</xdr:col>
      <xdr:colOff>314349</xdr:colOff>
      <xdr:row>19</xdr:row>
      <xdr:rowOff>165389</xdr:rowOff>
    </xdr:to>
    <xdr:grpSp>
      <xdr:nvGrpSpPr>
        <xdr:cNvPr id="10382" name="Group 142"/>
        <xdr:cNvGrpSpPr>
          <a:grpSpLocks/>
        </xdr:cNvGrpSpPr>
      </xdr:nvGrpSpPr>
      <xdr:grpSpPr bwMode="auto">
        <a:xfrm>
          <a:off x="845820" y="2232659"/>
          <a:ext cx="763929" cy="1026450"/>
          <a:chOff x="89" y="227"/>
          <a:chExt cx="80" cy="104"/>
        </a:xfrm>
      </xdr:grpSpPr>
      <xdr:sp macro="" textlink="">
        <xdr:nvSpPr>
          <xdr:cNvPr id="10362" name="Rectangle 122"/>
          <xdr:cNvSpPr>
            <a:spLocks noChangeArrowheads="1"/>
          </xdr:cNvSpPr>
        </xdr:nvSpPr>
        <xdr:spPr bwMode="auto">
          <a:xfrm rot="18636077">
            <a:off x="78" y="279"/>
            <a:ext cx="89" cy="14"/>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63" name="AutoShape 123"/>
          <xdr:cNvSpPr>
            <a:spLocks noChangeArrowheads="1"/>
          </xdr:cNvSpPr>
        </xdr:nvSpPr>
        <xdr:spPr bwMode="auto">
          <a:xfrm rot="2436077">
            <a:off x="155" y="227"/>
            <a:ext cx="14" cy="28"/>
          </a:xfrm>
          <a:prstGeom prst="triangle">
            <a:avLst>
              <a:gd name="adj" fmla="val 50000"/>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64" name="AutoShape 124"/>
          <xdr:cNvSpPr>
            <a:spLocks noChangeArrowheads="1"/>
          </xdr:cNvSpPr>
        </xdr:nvSpPr>
        <xdr:spPr bwMode="auto">
          <a:xfrm rot="18636077">
            <a:off x="80" y="295"/>
            <a:ext cx="30" cy="11"/>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65" name="AutoShape 125"/>
          <xdr:cNvSpPr>
            <a:spLocks noChangeArrowheads="1"/>
          </xdr:cNvSpPr>
        </xdr:nvSpPr>
        <xdr:spPr bwMode="auto">
          <a:xfrm rot="18636077" flipV="1">
            <a:off x="98" y="310"/>
            <a:ext cx="30" cy="11"/>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grpSp>
    <xdr:clientData/>
  </xdr:twoCellAnchor>
  <xdr:twoCellAnchor>
    <xdr:from>
      <xdr:col>8</xdr:col>
      <xdr:colOff>320040</xdr:colOff>
      <xdr:row>19</xdr:row>
      <xdr:rowOff>0</xdr:rowOff>
    </xdr:from>
    <xdr:to>
      <xdr:col>9</xdr:col>
      <xdr:colOff>342900</xdr:colOff>
      <xdr:row>20</xdr:row>
      <xdr:rowOff>53340</xdr:rowOff>
    </xdr:to>
    <xdr:grpSp>
      <xdr:nvGrpSpPr>
        <xdr:cNvPr id="10366" name="Group 126"/>
        <xdr:cNvGrpSpPr>
          <a:grpSpLocks/>
        </xdr:cNvGrpSpPr>
      </xdr:nvGrpSpPr>
      <xdr:grpSpPr bwMode="auto">
        <a:xfrm rot="-2169491">
          <a:off x="4663440" y="3093720"/>
          <a:ext cx="632460" cy="220980"/>
          <a:chOff x="261" y="425"/>
          <a:chExt cx="66" cy="22"/>
        </a:xfrm>
      </xdr:grpSpPr>
      <xdr:sp macro="" textlink="">
        <xdr:nvSpPr>
          <xdr:cNvPr id="10367" name="Rectangle 127"/>
          <xdr:cNvSpPr>
            <a:spLocks noChangeArrowheads="1"/>
          </xdr:cNvSpPr>
        </xdr:nvSpPr>
        <xdr:spPr bwMode="auto">
          <a:xfrm>
            <a:off x="261" y="432"/>
            <a:ext cx="50"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68" name="AutoShape 128"/>
          <xdr:cNvSpPr>
            <a:spLocks noChangeArrowheads="1"/>
          </xdr:cNvSpPr>
        </xdr:nvSpPr>
        <xdr:spPr bwMode="auto">
          <a:xfrm rot="5400000">
            <a:off x="315" y="428"/>
            <a:ext cx="8" cy="16"/>
          </a:xfrm>
          <a:prstGeom prst="triangle">
            <a:avLst>
              <a:gd name="adj" fmla="val 50000"/>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69" name="AutoShape 129"/>
          <xdr:cNvSpPr>
            <a:spLocks noChangeArrowheads="1"/>
          </xdr:cNvSpPr>
        </xdr:nvSpPr>
        <xdr:spPr bwMode="auto">
          <a:xfrm>
            <a:off x="261" y="425"/>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0" name="AutoShape 130"/>
          <xdr:cNvSpPr>
            <a:spLocks noChangeArrowheads="1"/>
          </xdr:cNvSpPr>
        </xdr:nvSpPr>
        <xdr:spPr bwMode="auto">
          <a:xfrm flipV="1">
            <a:off x="261" y="440"/>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grpSp>
    <xdr:clientData/>
  </xdr:twoCellAnchor>
  <xdr:twoCellAnchor>
    <xdr:from>
      <xdr:col>10</xdr:col>
      <xdr:colOff>198120</xdr:colOff>
      <xdr:row>15</xdr:row>
      <xdr:rowOff>137160</xdr:rowOff>
    </xdr:from>
    <xdr:to>
      <xdr:col>11</xdr:col>
      <xdr:colOff>213360</xdr:colOff>
      <xdr:row>17</xdr:row>
      <xdr:rowOff>22860</xdr:rowOff>
    </xdr:to>
    <xdr:grpSp>
      <xdr:nvGrpSpPr>
        <xdr:cNvPr id="10371" name="Group 131"/>
        <xdr:cNvGrpSpPr>
          <a:grpSpLocks/>
        </xdr:cNvGrpSpPr>
      </xdr:nvGrpSpPr>
      <xdr:grpSpPr bwMode="auto">
        <a:xfrm rot="-915307">
          <a:off x="5760720" y="2560320"/>
          <a:ext cx="624840" cy="220980"/>
          <a:chOff x="261" y="425"/>
          <a:chExt cx="66" cy="22"/>
        </a:xfrm>
      </xdr:grpSpPr>
      <xdr:sp macro="" textlink="">
        <xdr:nvSpPr>
          <xdr:cNvPr id="10372" name="Rectangle 132"/>
          <xdr:cNvSpPr>
            <a:spLocks noChangeArrowheads="1"/>
          </xdr:cNvSpPr>
        </xdr:nvSpPr>
        <xdr:spPr bwMode="auto">
          <a:xfrm>
            <a:off x="261" y="432"/>
            <a:ext cx="50"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3" name="AutoShape 133"/>
          <xdr:cNvSpPr>
            <a:spLocks noChangeArrowheads="1"/>
          </xdr:cNvSpPr>
        </xdr:nvSpPr>
        <xdr:spPr bwMode="auto">
          <a:xfrm rot="5400000">
            <a:off x="315" y="428"/>
            <a:ext cx="8" cy="16"/>
          </a:xfrm>
          <a:prstGeom prst="triangle">
            <a:avLst>
              <a:gd name="adj" fmla="val 50000"/>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4" name="AutoShape 134"/>
          <xdr:cNvSpPr>
            <a:spLocks noChangeArrowheads="1"/>
          </xdr:cNvSpPr>
        </xdr:nvSpPr>
        <xdr:spPr bwMode="auto">
          <a:xfrm>
            <a:off x="261" y="425"/>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5" name="AutoShape 135"/>
          <xdr:cNvSpPr>
            <a:spLocks noChangeArrowheads="1"/>
          </xdr:cNvSpPr>
        </xdr:nvSpPr>
        <xdr:spPr bwMode="auto">
          <a:xfrm flipV="1">
            <a:off x="261" y="440"/>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grpSp>
    <xdr:clientData/>
  </xdr:twoCellAnchor>
  <xdr:twoCellAnchor>
    <xdr:from>
      <xdr:col>12</xdr:col>
      <xdr:colOff>121920</xdr:colOff>
      <xdr:row>14</xdr:row>
      <xdr:rowOff>129540</xdr:rowOff>
    </xdr:from>
    <xdr:to>
      <xdr:col>13</xdr:col>
      <xdr:colOff>137160</xdr:colOff>
      <xdr:row>16</xdr:row>
      <xdr:rowOff>7620</xdr:rowOff>
    </xdr:to>
    <xdr:grpSp>
      <xdr:nvGrpSpPr>
        <xdr:cNvPr id="10376" name="Group 136"/>
        <xdr:cNvGrpSpPr>
          <a:grpSpLocks/>
        </xdr:cNvGrpSpPr>
      </xdr:nvGrpSpPr>
      <xdr:grpSpPr bwMode="auto">
        <a:xfrm>
          <a:off x="6903720" y="2385060"/>
          <a:ext cx="624840" cy="213360"/>
          <a:chOff x="261" y="425"/>
          <a:chExt cx="66" cy="22"/>
        </a:xfrm>
      </xdr:grpSpPr>
      <xdr:sp macro="" textlink="">
        <xdr:nvSpPr>
          <xdr:cNvPr id="10377" name="Rectangle 137"/>
          <xdr:cNvSpPr>
            <a:spLocks noChangeArrowheads="1"/>
          </xdr:cNvSpPr>
        </xdr:nvSpPr>
        <xdr:spPr bwMode="auto">
          <a:xfrm>
            <a:off x="261" y="432"/>
            <a:ext cx="50" cy="8"/>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8" name="AutoShape 138"/>
          <xdr:cNvSpPr>
            <a:spLocks noChangeArrowheads="1"/>
          </xdr:cNvSpPr>
        </xdr:nvSpPr>
        <xdr:spPr bwMode="auto">
          <a:xfrm rot="5400000">
            <a:off x="315" y="428"/>
            <a:ext cx="8" cy="16"/>
          </a:xfrm>
          <a:prstGeom prst="triangle">
            <a:avLst>
              <a:gd name="adj" fmla="val 50000"/>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79" name="AutoShape 139"/>
          <xdr:cNvSpPr>
            <a:spLocks noChangeArrowheads="1"/>
          </xdr:cNvSpPr>
        </xdr:nvSpPr>
        <xdr:spPr bwMode="auto">
          <a:xfrm>
            <a:off x="261" y="425"/>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sp macro="" textlink="">
        <xdr:nvSpPr>
          <xdr:cNvPr id="10380" name="AutoShape 140"/>
          <xdr:cNvSpPr>
            <a:spLocks noChangeArrowheads="1"/>
          </xdr:cNvSpPr>
        </xdr:nvSpPr>
        <xdr:spPr bwMode="auto">
          <a:xfrm flipV="1">
            <a:off x="261" y="440"/>
            <a:ext cx="17" cy="7"/>
          </a:xfrm>
          <a:prstGeom prst="rtTriangle">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FF" mc:Ignorable="a14" a14:legacySpreadsheetColorIndex="12"/>
            </a:solidFill>
            <a:miter lim="800000"/>
            <a:headEnd/>
            <a:tailEnd/>
          </a:ln>
        </xdr:spPr>
      </xdr:sp>
    </xdr:grpSp>
    <xdr:clientData/>
  </xdr:twoCellAnchor>
  <xdr:twoCellAnchor>
    <xdr:from>
      <xdr:col>1</xdr:col>
      <xdr:colOff>129540</xdr:colOff>
      <xdr:row>23</xdr:row>
      <xdr:rowOff>160020</xdr:rowOff>
    </xdr:from>
    <xdr:to>
      <xdr:col>4</xdr:col>
      <xdr:colOff>190500</xdr:colOff>
      <xdr:row>26</xdr:row>
      <xdr:rowOff>129540</xdr:rowOff>
    </xdr:to>
    <xdr:sp macro="" textlink="">
      <xdr:nvSpPr>
        <xdr:cNvPr id="80" name="Text Box 31"/>
        <xdr:cNvSpPr txBox="1">
          <a:spLocks noChangeArrowheads="1"/>
        </xdr:cNvSpPr>
      </xdr:nvSpPr>
      <xdr:spPr bwMode="auto">
        <a:xfrm>
          <a:off x="205740" y="3924300"/>
          <a:ext cx="1889760" cy="472440"/>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The direction in which the Rocket is travelling will be modified</a:t>
          </a:r>
        </a:p>
      </xdr:txBody>
    </xdr:sp>
    <xdr:clientData/>
  </xdr:twoCellAnchor>
  <xdr:twoCellAnchor>
    <xdr:from>
      <xdr:col>2</xdr:col>
      <xdr:colOff>167640</xdr:colOff>
      <xdr:row>10</xdr:row>
      <xdr:rowOff>106680</xdr:rowOff>
    </xdr:from>
    <xdr:to>
      <xdr:col>3</xdr:col>
      <xdr:colOff>228600</xdr:colOff>
      <xdr:row>24</xdr:row>
      <xdr:rowOff>76200</xdr:rowOff>
    </xdr:to>
    <xdr:sp macro="" textlink="">
      <xdr:nvSpPr>
        <xdr:cNvPr id="81" name="Line 30"/>
        <xdr:cNvSpPr>
          <a:spLocks noChangeShapeType="1"/>
        </xdr:cNvSpPr>
      </xdr:nvSpPr>
      <xdr:spPr bwMode="auto">
        <a:xfrm flipV="1">
          <a:off x="853440" y="1691640"/>
          <a:ext cx="670560" cy="2316480"/>
        </a:xfrm>
        <a:prstGeom prst="line">
          <a:avLst/>
        </a:prstGeom>
        <a:noFill/>
        <a:ln w="12700">
          <a:solidFill>
            <a:schemeClr val="tx1">
              <a:lumMod val="50000"/>
              <a:lumOff val="50000"/>
            </a:schemeClr>
          </a:solidFill>
          <a:prstDash val="sys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518160</xdr:colOff>
      <xdr:row>14</xdr:row>
      <xdr:rowOff>60960</xdr:rowOff>
    </xdr:from>
    <xdr:to>
      <xdr:col>5</xdr:col>
      <xdr:colOff>68580</xdr:colOff>
      <xdr:row>15</xdr:row>
      <xdr:rowOff>45720</xdr:rowOff>
    </xdr:to>
    <xdr:sp macro="" textlink="">
      <xdr:nvSpPr>
        <xdr:cNvPr id="16385" name="Oval 1"/>
        <xdr:cNvSpPr>
          <a:spLocks noChangeArrowheads="1"/>
        </xdr:cNvSpPr>
      </xdr:nvSpPr>
      <xdr:spPr bwMode="auto">
        <a:xfrm>
          <a:off x="1943100" y="2819400"/>
          <a:ext cx="160020" cy="152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601980</xdr:colOff>
      <xdr:row>8</xdr:row>
      <xdr:rowOff>106680</xdr:rowOff>
    </xdr:from>
    <xdr:to>
      <xdr:col>4</xdr:col>
      <xdr:colOff>601980</xdr:colOff>
      <xdr:row>14</xdr:row>
      <xdr:rowOff>60960</xdr:rowOff>
    </xdr:to>
    <xdr:sp macro="" textlink="">
      <xdr:nvSpPr>
        <xdr:cNvPr id="16387" name="Line 3"/>
        <xdr:cNvSpPr>
          <a:spLocks noChangeShapeType="1"/>
        </xdr:cNvSpPr>
      </xdr:nvSpPr>
      <xdr:spPr bwMode="auto">
        <a:xfrm flipV="1">
          <a:off x="2026920" y="1859280"/>
          <a:ext cx="0" cy="96012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xdr:colOff>
      <xdr:row>8</xdr:row>
      <xdr:rowOff>0</xdr:rowOff>
    </xdr:from>
    <xdr:to>
      <xdr:col>6</xdr:col>
      <xdr:colOff>556260</xdr:colOff>
      <xdr:row>22</xdr:row>
      <xdr:rowOff>45720</xdr:rowOff>
    </xdr:to>
    <xdr:sp macro="" textlink="">
      <xdr:nvSpPr>
        <xdr:cNvPr id="16388" name="Oval 4"/>
        <xdr:cNvSpPr>
          <a:spLocks noChangeArrowheads="1"/>
        </xdr:cNvSpPr>
      </xdr:nvSpPr>
      <xdr:spPr bwMode="auto">
        <a:xfrm>
          <a:off x="838200" y="1752600"/>
          <a:ext cx="2362200" cy="2392680"/>
        </a:xfrm>
        <a:prstGeom prst="ellipse">
          <a:avLst/>
        </a:prstGeom>
        <a:noFill/>
        <a:ln w="12700">
          <a:solidFill>
            <a:srgbClr xmlns:mc="http://schemas.openxmlformats.org/markup-compatibility/2006" xmlns:a14="http://schemas.microsoft.com/office/drawing/2010/main" val="0000FF" mc:Ignorable="a14" a14:legacySpreadsheetColorIndex="12"/>
          </a:solidFill>
          <a:prstDash val="lg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388620</xdr:colOff>
      <xdr:row>6</xdr:row>
      <xdr:rowOff>121920</xdr:rowOff>
    </xdr:from>
    <xdr:to>
      <xdr:col>5</xdr:col>
      <xdr:colOff>198120</xdr:colOff>
      <xdr:row>6</xdr:row>
      <xdr:rowOff>121920</xdr:rowOff>
    </xdr:to>
    <xdr:sp macro="" textlink="">
      <xdr:nvSpPr>
        <xdr:cNvPr id="16389" name="Line 5"/>
        <xdr:cNvSpPr>
          <a:spLocks noChangeShapeType="1"/>
        </xdr:cNvSpPr>
      </xdr:nvSpPr>
      <xdr:spPr bwMode="auto">
        <a:xfrm>
          <a:off x="1813560" y="153924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182880</xdr:colOff>
      <xdr:row>7</xdr:row>
      <xdr:rowOff>160020</xdr:rowOff>
    </xdr:from>
    <xdr:to>
      <xdr:col>8</xdr:col>
      <xdr:colOff>396240</xdr:colOff>
      <xdr:row>7</xdr:row>
      <xdr:rowOff>160020</xdr:rowOff>
    </xdr:to>
    <xdr:sp macro="" textlink="">
      <xdr:nvSpPr>
        <xdr:cNvPr id="16390" name="Line 6"/>
        <xdr:cNvSpPr>
          <a:spLocks noChangeShapeType="1"/>
        </xdr:cNvSpPr>
      </xdr:nvSpPr>
      <xdr:spPr bwMode="auto">
        <a:xfrm>
          <a:off x="2217420" y="1744980"/>
          <a:ext cx="2286000" cy="0"/>
        </a:xfrm>
        <a:prstGeom prst="line">
          <a:avLst/>
        </a:prstGeom>
        <a:noFill/>
        <a:ln w="12700">
          <a:solidFill>
            <a:srgbClr xmlns:mc="http://schemas.openxmlformats.org/markup-compatibility/2006" xmlns:a14="http://schemas.microsoft.com/office/drawing/2010/main" val="0000FF" mc:Ignorable="a14" a14:legacySpreadsheetColorIndex="12"/>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7</xdr:col>
      <xdr:colOff>38100</xdr:colOff>
      <xdr:row>13</xdr:row>
      <xdr:rowOff>60960</xdr:rowOff>
    </xdr:from>
    <xdr:to>
      <xdr:col>7</xdr:col>
      <xdr:colOff>38100</xdr:colOff>
      <xdr:row>16</xdr:row>
      <xdr:rowOff>60960</xdr:rowOff>
    </xdr:to>
    <xdr:sp macro="" textlink="">
      <xdr:nvSpPr>
        <xdr:cNvPr id="16391" name="Line 7"/>
        <xdr:cNvSpPr>
          <a:spLocks noChangeShapeType="1"/>
        </xdr:cNvSpPr>
      </xdr:nvSpPr>
      <xdr:spPr bwMode="auto">
        <a:xfrm>
          <a:off x="3291840" y="2651760"/>
          <a:ext cx="0" cy="502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350520</xdr:colOff>
      <xdr:row>23</xdr:row>
      <xdr:rowOff>0</xdr:rowOff>
    </xdr:from>
    <xdr:to>
      <xdr:col>5</xdr:col>
      <xdr:colOff>152400</xdr:colOff>
      <xdr:row>23</xdr:row>
      <xdr:rowOff>0</xdr:rowOff>
    </xdr:to>
    <xdr:sp macro="" textlink="">
      <xdr:nvSpPr>
        <xdr:cNvPr id="16392" name="Line 8"/>
        <xdr:cNvSpPr>
          <a:spLocks noChangeShapeType="1"/>
        </xdr:cNvSpPr>
      </xdr:nvSpPr>
      <xdr:spPr bwMode="auto">
        <a:xfrm flipH="1">
          <a:off x="1775460" y="4267200"/>
          <a:ext cx="4114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533400</xdr:colOff>
      <xdr:row>13</xdr:row>
      <xdr:rowOff>60960</xdr:rowOff>
    </xdr:from>
    <xdr:to>
      <xdr:col>2</xdr:col>
      <xdr:colOff>533400</xdr:colOff>
      <xdr:row>16</xdr:row>
      <xdr:rowOff>60960</xdr:rowOff>
    </xdr:to>
    <xdr:sp macro="" textlink="">
      <xdr:nvSpPr>
        <xdr:cNvPr id="16394" name="Line 10"/>
        <xdr:cNvSpPr>
          <a:spLocks noChangeShapeType="1"/>
        </xdr:cNvSpPr>
      </xdr:nvSpPr>
      <xdr:spPr bwMode="auto">
        <a:xfrm flipV="1">
          <a:off x="739140" y="2651760"/>
          <a:ext cx="0" cy="50292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388620</xdr:colOff>
      <xdr:row>7</xdr:row>
      <xdr:rowOff>68580</xdr:rowOff>
    </xdr:from>
    <xdr:to>
      <xdr:col>8</xdr:col>
      <xdr:colOff>205740</xdr:colOff>
      <xdr:row>7</xdr:row>
      <xdr:rowOff>68580</xdr:rowOff>
    </xdr:to>
    <xdr:sp macro="" textlink="">
      <xdr:nvSpPr>
        <xdr:cNvPr id="16395" name="Line 11"/>
        <xdr:cNvSpPr>
          <a:spLocks noChangeShapeType="1"/>
        </xdr:cNvSpPr>
      </xdr:nvSpPr>
      <xdr:spPr bwMode="auto">
        <a:xfrm>
          <a:off x="3642360" y="1653540"/>
          <a:ext cx="7162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533400</xdr:colOff>
      <xdr:row>7</xdr:row>
      <xdr:rowOff>137160</xdr:rowOff>
    </xdr:from>
    <xdr:to>
      <xdr:col>13</xdr:col>
      <xdr:colOff>472440</xdr:colOff>
      <xdr:row>22</xdr:row>
      <xdr:rowOff>22860</xdr:rowOff>
    </xdr:to>
    <xdr:sp macro="" textlink="">
      <xdr:nvSpPr>
        <xdr:cNvPr id="16396" name="Oval 12"/>
        <xdr:cNvSpPr>
          <a:spLocks noChangeArrowheads="1"/>
        </xdr:cNvSpPr>
      </xdr:nvSpPr>
      <xdr:spPr bwMode="auto">
        <a:xfrm>
          <a:off x="5036820" y="1722120"/>
          <a:ext cx="2377440" cy="2400300"/>
        </a:xfrm>
        <a:prstGeom prst="ellipse">
          <a:avLst/>
        </a:prstGeom>
        <a:noFill/>
        <a:ln w="12700">
          <a:solidFill>
            <a:srgbClr xmlns:mc="http://schemas.openxmlformats.org/markup-compatibility/2006" xmlns:a14="http://schemas.microsoft.com/office/drawing/2010/main" val="FF0000" mc:Ignorable="a14" a14:legacySpreadsheetColorIndex="10"/>
          </a:solidFill>
          <a:prstDash val="lg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487680</xdr:colOff>
      <xdr:row>7</xdr:row>
      <xdr:rowOff>76200</xdr:rowOff>
    </xdr:from>
    <xdr:to>
      <xdr:col>5</xdr:col>
      <xdr:colOff>99060</xdr:colOff>
      <xdr:row>8</xdr:row>
      <xdr:rowOff>121920</xdr:rowOff>
    </xdr:to>
    <xdr:sp macro="" textlink="">
      <xdr:nvSpPr>
        <xdr:cNvPr id="16386" name="AutoShape 2"/>
        <xdr:cNvSpPr>
          <a:spLocks noChangeArrowheads="1"/>
        </xdr:cNvSpPr>
      </xdr:nvSpPr>
      <xdr:spPr bwMode="auto">
        <a:xfrm>
          <a:off x="1912620" y="1661160"/>
          <a:ext cx="220980" cy="213360"/>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106680</xdr:colOff>
      <xdr:row>12</xdr:row>
      <xdr:rowOff>45720</xdr:rowOff>
    </xdr:from>
    <xdr:to>
      <xdr:col>12</xdr:col>
      <xdr:colOff>312420</xdr:colOff>
      <xdr:row>17</xdr:row>
      <xdr:rowOff>38100</xdr:rowOff>
    </xdr:to>
    <xdr:sp macro="" textlink="">
      <xdr:nvSpPr>
        <xdr:cNvPr id="16398" name="Oval 14"/>
        <xdr:cNvSpPr>
          <a:spLocks noChangeArrowheads="1"/>
        </xdr:cNvSpPr>
      </xdr:nvSpPr>
      <xdr:spPr bwMode="auto">
        <a:xfrm>
          <a:off x="5829300" y="2468880"/>
          <a:ext cx="815340" cy="830580"/>
        </a:xfrm>
        <a:prstGeom prst="ellipse">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11</xdr:col>
      <xdr:colOff>403860</xdr:colOff>
      <xdr:row>10</xdr:row>
      <xdr:rowOff>7620</xdr:rowOff>
    </xdr:from>
    <xdr:to>
      <xdr:col>12</xdr:col>
      <xdr:colOff>22860</xdr:colOff>
      <xdr:row>11</xdr:row>
      <xdr:rowOff>137160</xdr:rowOff>
    </xdr:to>
    <xdr:sp macro="" textlink="">
      <xdr:nvSpPr>
        <xdr:cNvPr id="16399" name="AutoShape 15"/>
        <xdr:cNvSpPr>
          <a:spLocks noChangeArrowheads="1"/>
        </xdr:cNvSpPr>
      </xdr:nvSpPr>
      <xdr:spPr bwMode="auto">
        <a:xfrm flipV="1">
          <a:off x="6126480" y="2095500"/>
          <a:ext cx="228600" cy="297180"/>
        </a:xfrm>
        <a:prstGeom prst="upArrow">
          <a:avLst>
            <a:gd name="adj1" fmla="val 50000"/>
            <a:gd name="adj2" fmla="val 3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7</xdr:col>
      <xdr:colOff>45720</xdr:colOff>
      <xdr:row>3</xdr:row>
      <xdr:rowOff>7620</xdr:rowOff>
    </xdr:from>
    <xdr:to>
      <xdr:col>9</xdr:col>
      <xdr:colOff>594360</xdr:colOff>
      <xdr:row>4</xdr:row>
      <xdr:rowOff>53340</xdr:rowOff>
    </xdr:to>
    <xdr:sp macro="" textlink="">
      <xdr:nvSpPr>
        <xdr:cNvPr id="16400" name="WordArt 16"/>
        <xdr:cNvSpPr>
          <a:spLocks noChangeArrowheads="1" noChangeShapeType="1" noTextEdit="1"/>
        </xdr:cNvSpPr>
      </xdr:nvSpPr>
      <xdr:spPr bwMode="auto">
        <a:xfrm>
          <a:off x="3299460" y="922020"/>
          <a:ext cx="1798320" cy="21336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val="FFFFFF"/>
              </a:solidFill>
              <a:effectLst>
                <a:outerShdw dist="35921" dir="2700000" algn="ctr" rotWithShape="0">
                  <a:srgbClr val="808080">
                    <a:alpha val="80000"/>
                  </a:srgbClr>
                </a:outerShdw>
              </a:effectLst>
              <a:latin typeface="Arial Black" panose="020B0A04020102020204" pitchFamily="34" charset="0"/>
            </a:rPr>
            <a:t>Circular orbits</a:t>
          </a:r>
        </a:p>
      </xdr:txBody>
    </xdr:sp>
    <xdr:clientData/>
  </xdr:twoCellAnchor>
  <xdr:twoCellAnchor>
    <xdr:from>
      <xdr:col>3</xdr:col>
      <xdr:colOff>411480</xdr:colOff>
      <xdr:row>14</xdr:row>
      <xdr:rowOff>45720</xdr:rowOff>
    </xdr:from>
    <xdr:to>
      <xdr:col>4</xdr:col>
      <xdr:colOff>228600</xdr:colOff>
      <xdr:row>15</xdr:row>
      <xdr:rowOff>83820</xdr:rowOff>
    </xdr:to>
    <xdr:sp macro="" textlink="">
      <xdr:nvSpPr>
        <xdr:cNvPr id="16401" name="Text Box 17"/>
        <xdr:cNvSpPr txBox="1">
          <a:spLocks noChangeArrowheads="1"/>
        </xdr:cNvSpPr>
      </xdr:nvSpPr>
      <xdr:spPr bwMode="auto">
        <a:xfrm>
          <a:off x="1226820" y="2804160"/>
          <a:ext cx="4267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Post</a:t>
          </a:r>
        </a:p>
      </xdr:txBody>
    </xdr:sp>
    <xdr:clientData/>
  </xdr:twoCellAnchor>
  <xdr:twoCellAnchor>
    <xdr:from>
      <xdr:col>3</xdr:col>
      <xdr:colOff>426720</xdr:colOff>
      <xdr:row>12</xdr:row>
      <xdr:rowOff>38100</xdr:rowOff>
    </xdr:from>
    <xdr:to>
      <xdr:col>4</xdr:col>
      <xdr:colOff>243840</xdr:colOff>
      <xdr:row>13</xdr:row>
      <xdr:rowOff>76200</xdr:rowOff>
    </xdr:to>
    <xdr:sp macro="" textlink="">
      <xdr:nvSpPr>
        <xdr:cNvPr id="16402" name="Text Box 18"/>
        <xdr:cNvSpPr txBox="1">
          <a:spLocks noChangeArrowheads="1"/>
        </xdr:cNvSpPr>
      </xdr:nvSpPr>
      <xdr:spPr bwMode="auto">
        <a:xfrm>
          <a:off x="1242060" y="2461260"/>
          <a:ext cx="42672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Rope</a:t>
          </a:r>
        </a:p>
      </xdr:txBody>
    </xdr:sp>
    <xdr:clientData/>
  </xdr:twoCellAnchor>
  <xdr:twoCellAnchor>
    <xdr:from>
      <xdr:col>3</xdr:col>
      <xdr:colOff>373380</xdr:colOff>
      <xdr:row>10</xdr:row>
      <xdr:rowOff>38100</xdr:rowOff>
    </xdr:from>
    <xdr:to>
      <xdr:col>4</xdr:col>
      <xdr:colOff>327660</xdr:colOff>
      <xdr:row>11</xdr:row>
      <xdr:rowOff>99060</xdr:rowOff>
    </xdr:to>
    <xdr:sp macro="" textlink="">
      <xdr:nvSpPr>
        <xdr:cNvPr id="16403" name="Text Box 19"/>
        <xdr:cNvSpPr txBox="1">
          <a:spLocks noChangeArrowheads="1"/>
        </xdr:cNvSpPr>
      </xdr:nvSpPr>
      <xdr:spPr bwMode="auto">
        <a:xfrm>
          <a:off x="1188720" y="2125980"/>
          <a:ext cx="56388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Weight</a:t>
          </a:r>
        </a:p>
      </xdr:txBody>
    </xdr:sp>
    <xdr:clientData/>
  </xdr:twoCellAnchor>
  <xdr:twoCellAnchor>
    <xdr:from>
      <xdr:col>4</xdr:col>
      <xdr:colOff>297180</xdr:colOff>
      <xdr:row>8</xdr:row>
      <xdr:rowOff>144780</xdr:rowOff>
    </xdr:from>
    <xdr:to>
      <xdr:col>4</xdr:col>
      <xdr:colOff>518160</xdr:colOff>
      <xdr:row>10</xdr:row>
      <xdr:rowOff>60960</xdr:rowOff>
    </xdr:to>
    <xdr:sp macro="" textlink="">
      <xdr:nvSpPr>
        <xdr:cNvPr id="16404" name="Line 20"/>
        <xdr:cNvSpPr>
          <a:spLocks noChangeShapeType="1"/>
        </xdr:cNvSpPr>
      </xdr:nvSpPr>
      <xdr:spPr bwMode="auto">
        <a:xfrm flipV="1">
          <a:off x="1722120" y="1897380"/>
          <a:ext cx="220980" cy="25146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251460</xdr:colOff>
      <xdr:row>12</xdr:row>
      <xdr:rowOff>129540</xdr:rowOff>
    </xdr:from>
    <xdr:to>
      <xdr:col>4</xdr:col>
      <xdr:colOff>556260</xdr:colOff>
      <xdr:row>12</xdr:row>
      <xdr:rowOff>129540</xdr:rowOff>
    </xdr:to>
    <xdr:sp macro="" textlink="">
      <xdr:nvSpPr>
        <xdr:cNvPr id="16405" name="Line 21"/>
        <xdr:cNvSpPr>
          <a:spLocks noChangeShapeType="1"/>
        </xdr:cNvSpPr>
      </xdr:nvSpPr>
      <xdr:spPr bwMode="auto">
        <a:xfrm>
          <a:off x="1676400" y="2552700"/>
          <a:ext cx="3048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198120</xdr:colOff>
      <xdr:row>14</xdr:row>
      <xdr:rowOff>137160</xdr:rowOff>
    </xdr:from>
    <xdr:to>
      <xdr:col>4</xdr:col>
      <xdr:colOff>495300</xdr:colOff>
      <xdr:row>14</xdr:row>
      <xdr:rowOff>137160</xdr:rowOff>
    </xdr:to>
    <xdr:sp macro="" textlink="">
      <xdr:nvSpPr>
        <xdr:cNvPr id="16406" name="Line 22"/>
        <xdr:cNvSpPr>
          <a:spLocks noChangeShapeType="1"/>
        </xdr:cNvSpPr>
      </xdr:nvSpPr>
      <xdr:spPr bwMode="auto">
        <a:xfrm>
          <a:off x="1623060" y="2895600"/>
          <a:ext cx="29718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464820</xdr:colOff>
      <xdr:row>8</xdr:row>
      <xdr:rowOff>38100</xdr:rowOff>
    </xdr:from>
    <xdr:to>
      <xdr:col>9</xdr:col>
      <xdr:colOff>342900</xdr:colOff>
      <xdr:row>11</xdr:row>
      <xdr:rowOff>114300</xdr:rowOff>
    </xdr:to>
    <xdr:sp macro="" textlink="">
      <xdr:nvSpPr>
        <xdr:cNvPr id="16408" name="Text Box 24"/>
        <xdr:cNvSpPr txBox="1">
          <a:spLocks noChangeArrowheads="1"/>
        </xdr:cNvSpPr>
      </xdr:nvSpPr>
      <xdr:spPr bwMode="auto">
        <a:xfrm>
          <a:off x="3108960" y="1790700"/>
          <a:ext cx="1737360" cy="579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If the rope were to be cut the weight would follow the straight line at a tangent to the circle.</a:t>
          </a:r>
        </a:p>
      </xdr:txBody>
    </xdr:sp>
    <xdr:clientData/>
  </xdr:twoCellAnchor>
  <xdr:twoCellAnchor>
    <xdr:from>
      <xdr:col>11</xdr:col>
      <xdr:colOff>594360</xdr:colOff>
      <xdr:row>10</xdr:row>
      <xdr:rowOff>0</xdr:rowOff>
    </xdr:from>
    <xdr:to>
      <xdr:col>12</xdr:col>
      <xdr:colOff>533400</xdr:colOff>
      <xdr:row>11</xdr:row>
      <xdr:rowOff>45720</xdr:rowOff>
    </xdr:to>
    <xdr:sp macro="" textlink="">
      <xdr:nvSpPr>
        <xdr:cNvPr id="16410" name="Text Box 26"/>
        <xdr:cNvSpPr txBox="1">
          <a:spLocks noChangeArrowheads="1"/>
        </xdr:cNvSpPr>
      </xdr:nvSpPr>
      <xdr:spPr bwMode="auto">
        <a:xfrm>
          <a:off x="6316980" y="2087880"/>
          <a:ext cx="54864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ctr" upright="1"/>
        <a:lstStyle/>
        <a:p>
          <a:pPr algn="ctr" rtl="0">
            <a:defRPr sz="1000"/>
          </a:pPr>
          <a:r>
            <a:rPr lang="en-GB" sz="800" b="0" i="0" u="none" strike="noStrike" baseline="0">
              <a:solidFill>
                <a:srgbClr val="000000"/>
              </a:solidFill>
              <a:latin typeface="Arial"/>
              <a:cs typeface="Arial"/>
            </a:rPr>
            <a:t>Gravity</a:t>
          </a:r>
        </a:p>
      </xdr:txBody>
    </xdr:sp>
    <xdr:clientData/>
  </xdr:twoCellAnchor>
  <xdr:twoCellAnchor>
    <xdr:from>
      <xdr:col>13</xdr:col>
      <xdr:colOff>579120</xdr:colOff>
      <xdr:row>13</xdr:row>
      <xdr:rowOff>60960</xdr:rowOff>
    </xdr:from>
    <xdr:to>
      <xdr:col>13</xdr:col>
      <xdr:colOff>579120</xdr:colOff>
      <xdr:row>16</xdr:row>
      <xdr:rowOff>45720</xdr:rowOff>
    </xdr:to>
    <xdr:sp macro="" textlink="">
      <xdr:nvSpPr>
        <xdr:cNvPr id="16413" name="Line 29"/>
        <xdr:cNvSpPr>
          <a:spLocks noChangeShapeType="1"/>
        </xdr:cNvSpPr>
      </xdr:nvSpPr>
      <xdr:spPr bwMode="auto">
        <a:xfrm>
          <a:off x="7520940" y="2651760"/>
          <a:ext cx="0" cy="487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426720</xdr:colOff>
      <xdr:row>13</xdr:row>
      <xdr:rowOff>30480</xdr:rowOff>
    </xdr:from>
    <xdr:to>
      <xdr:col>9</xdr:col>
      <xdr:colOff>426720</xdr:colOff>
      <xdr:row>16</xdr:row>
      <xdr:rowOff>38100</xdr:rowOff>
    </xdr:to>
    <xdr:sp macro="" textlink="">
      <xdr:nvSpPr>
        <xdr:cNvPr id="16414" name="Line 30"/>
        <xdr:cNvSpPr>
          <a:spLocks noChangeShapeType="1"/>
        </xdr:cNvSpPr>
      </xdr:nvSpPr>
      <xdr:spPr bwMode="auto">
        <a:xfrm flipV="1">
          <a:off x="4930140" y="2621280"/>
          <a:ext cx="0" cy="51054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304800</xdr:colOff>
      <xdr:row>22</xdr:row>
      <xdr:rowOff>160020</xdr:rowOff>
    </xdr:from>
    <xdr:to>
      <xdr:col>12</xdr:col>
      <xdr:colOff>114300</xdr:colOff>
      <xdr:row>22</xdr:row>
      <xdr:rowOff>160020</xdr:rowOff>
    </xdr:to>
    <xdr:sp macro="" textlink="">
      <xdr:nvSpPr>
        <xdr:cNvPr id="16415" name="Line 31"/>
        <xdr:cNvSpPr>
          <a:spLocks noChangeShapeType="1"/>
        </xdr:cNvSpPr>
      </xdr:nvSpPr>
      <xdr:spPr bwMode="auto">
        <a:xfrm flipH="1">
          <a:off x="6027420" y="4259580"/>
          <a:ext cx="419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365760</xdr:colOff>
      <xdr:row>6</xdr:row>
      <xdr:rowOff>101314</xdr:rowOff>
    </xdr:from>
    <xdr:to>
      <xdr:col>12</xdr:col>
      <xdr:colOff>83820</xdr:colOff>
      <xdr:row>9</xdr:row>
      <xdr:rowOff>12992</xdr:rowOff>
    </xdr:to>
    <xdr:grpSp>
      <xdr:nvGrpSpPr>
        <xdr:cNvPr id="16423" name="Group 39"/>
        <xdr:cNvGrpSpPr>
          <a:grpSpLocks/>
        </xdr:cNvGrpSpPr>
      </xdr:nvGrpSpPr>
      <xdr:grpSpPr bwMode="auto">
        <a:xfrm>
          <a:off x="6088380" y="1015714"/>
          <a:ext cx="327660" cy="414598"/>
          <a:chOff x="635" y="154"/>
          <a:chExt cx="35" cy="42"/>
        </a:xfrm>
      </xdr:grpSpPr>
      <xdr:sp macro="" textlink="">
        <xdr:nvSpPr>
          <xdr:cNvPr id="16416" name="Rectangle 32"/>
          <xdr:cNvSpPr>
            <a:spLocks noChangeArrowheads="1"/>
          </xdr:cNvSpPr>
        </xdr:nvSpPr>
        <xdr:spPr bwMode="auto">
          <a:xfrm>
            <a:off x="635" y="169"/>
            <a:ext cx="22" cy="12"/>
          </a:xfrm>
          <a:prstGeom prst="rect">
            <a:avLst/>
          </a:pr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540000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417" name="AutoShape 33"/>
          <xdr:cNvSpPr>
            <a:spLocks noChangeArrowheads="1"/>
          </xdr:cNvSpPr>
        </xdr:nvSpPr>
        <xdr:spPr bwMode="auto">
          <a:xfrm rot="16200000">
            <a:off x="658" y="168"/>
            <a:ext cx="12" cy="13"/>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xmlns:mc="http://schemas.openxmlformats.org/markup-compatibility/2006" xmlns:a14="http://schemas.microsoft.com/office/drawing/2010/main" val="595959" mc:Ignorable="a14" a14:legacySpreadsheetColorIndex="22">
                  <a:gamma/>
                  <a:shade val="46275"/>
                  <a:invGamma/>
                </a:srgbClr>
              </a:gs>
              <a:gs pos="50000">
                <a:srgbClr xmlns:mc="http://schemas.openxmlformats.org/markup-compatibility/2006" xmlns:a14="http://schemas.microsoft.com/office/drawing/2010/main" val="C0C0C0" mc:Ignorable="a14" a14:legacySpreadsheetColorIndex="22"/>
              </a:gs>
              <a:gs pos="100000">
                <a:srgbClr xmlns:mc="http://schemas.openxmlformats.org/markup-compatibility/2006" xmlns:a14="http://schemas.microsoft.com/office/drawing/2010/main" val="595959" mc:Ignorable="a14" a14:legacySpreadsheetColorIndex="22">
                  <a:gamma/>
                  <a:shade val="46275"/>
                  <a:invGamma/>
                </a:srgbClr>
              </a:gs>
            </a:gsLst>
            <a:lin ang="0" scaled="1"/>
          </a:gra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418" name="Rectangle 34" descr="Small checker board"/>
          <xdr:cNvSpPr>
            <a:spLocks noChangeArrowheads="1"/>
          </xdr:cNvSpPr>
        </xdr:nvSpPr>
        <xdr:spPr bwMode="auto">
          <a:xfrm>
            <a:off x="642" y="154"/>
            <a:ext cx="8" cy="14"/>
          </a:xfrm>
          <a:prstGeom prst="rect">
            <a:avLst/>
          </a:prstGeom>
          <a:pattFill prst="smCheck">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419" name="Rectangle 35" descr="Small checker board"/>
          <xdr:cNvSpPr>
            <a:spLocks noChangeArrowheads="1"/>
          </xdr:cNvSpPr>
        </xdr:nvSpPr>
        <xdr:spPr bwMode="auto">
          <a:xfrm>
            <a:off x="642" y="182"/>
            <a:ext cx="8" cy="14"/>
          </a:xfrm>
          <a:prstGeom prst="rect">
            <a:avLst/>
          </a:prstGeom>
          <a:pattFill prst="smCheck">
            <a:fgClr>
              <a:srgbClr xmlns:mc="http://schemas.openxmlformats.org/markup-compatibility/2006" xmlns:a14="http://schemas.microsoft.com/office/drawing/2010/main" val="808080" mc:Ignorable="a14" a14:legacySpreadsheetColorIndex="23"/>
            </a:fgClr>
            <a:bgClr>
              <a:srgbClr val="FFFFFF"/>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624840</xdr:colOff>
      <xdr:row>21</xdr:row>
      <xdr:rowOff>68580</xdr:rowOff>
    </xdr:from>
    <xdr:to>
      <xdr:col>2</xdr:col>
      <xdr:colOff>2133600</xdr:colOff>
      <xdr:row>30</xdr:row>
      <xdr:rowOff>68580</xdr:rowOff>
    </xdr:to>
    <xdr:sp macro="" textlink="">
      <xdr:nvSpPr>
        <xdr:cNvPr id="7331" name="Oval 163"/>
        <xdr:cNvSpPr>
          <a:spLocks noChangeArrowheads="1"/>
        </xdr:cNvSpPr>
      </xdr:nvSpPr>
      <xdr:spPr bwMode="auto">
        <a:xfrm>
          <a:off x="1325880" y="3535680"/>
          <a:ext cx="1508760" cy="1455420"/>
        </a:xfrm>
        <a:prstGeom prst="ellipse">
          <a:avLst/>
        </a:prstGeom>
        <a:gradFill rotWithShape="1">
          <a:gsLst>
            <a:gs pos="0">
              <a:srgbClr xmlns:mc="http://schemas.openxmlformats.org/markup-compatibility/2006" xmlns:a14="http://schemas.microsoft.com/office/drawing/2010/main" val="FF9900" mc:Ignorable="a14" a14:legacySpreadsheetColorIndex="52"/>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9900" mc:Ignorable="a14" a14:legacySpreadsheetColorIndex="52"/>
            </a:gs>
          </a:gsLst>
          <a:lin ang="5400000" scaled="1"/>
        </a:gra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1790700</xdr:colOff>
      <xdr:row>1</xdr:row>
      <xdr:rowOff>68580</xdr:rowOff>
    </xdr:from>
    <xdr:to>
      <xdr:col>5</xdr:col>
      <xdr:colOff>685800</xdr:colOff>
      <xdr:row>3</xdr:row>
      <xdr:rowOff>0</xdr:rowOff>
    </xdr:to>
    <xdr:sp macro="" textlink="">
      <xdr:nvSpPr>
        <xdr:cNvPr id="7179" name="WordArt 11"/>
        <xdr:cNvSpPr>
          <a:spLocks noChangeArrowheads="1" noChangeShapeType="1" noTextEdit="1"/>
        </xdr:cNvSpPr>
      </xdr:nvSpPr>
      <xdr:spPr bwMode="auto">
        <a:xfrm>
          <a:off x="2491740" y="144780"/>
          <a:ext cx="3756660" cy="19050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val="FFFFFF"/>
              </a:solidFill>
              <a:effectLst>
                <a:outerShdw dist="35921" dir="2700000" algn="ctr" rotWithShape="0">
                  <a:srgbClr val="808080">
                    <a:alpha val="80000"/>
                  </a:srgbClr>
                </a:outerShdw>
              </a:effectLst>
              <a:latin typeface="Arial Black" panose="020B0A04020102020204" pitchFamily="34" charset="0"/>
            </a:rPr>
            <a:t>Circular orbits around Planets</a:t>
          </a:r>
        </a:p>
      </xdr:txBody>
    </xdr:sp>
    <xdr:clientData/>
  </xdr:twoCellAnchor>
  <xdr:twoCellAnchor>
    <xdr:from>
      <xdr:col>1</xdr:col>
      <xdr:colOff>38100</xdr:colOff>
      <xdr:row>29</xdr:row>
      <xdr:rowOff>144780</xdr:rowOff>
    </xdr:from>
    <xdr:to>
      <xdr:col>2</xdr:col>
      <xdr:colOff>457200</xdr:colOff>
      <xdr:row>33</xdr:row>
      <xdr:rowOff>68580</xdr:rowOff>
    </xdr:to>
    <xdr:sp macro="" textlink="">
      <xdr:nvSpPr>
        <xdr:cNvPr id="7223" name="Text Box 55"/>
        <xdr:cNvSpPr txBox="1">
          <a:spLocks noChangeArrowheads="1"/>
        </xdr:cNvSpPr>
      </xdr:nvSpPr>
      <xdr:spPr bwMode="auto">
        <a:xfrm>
          <a:off x="129540" y="4899660"/>
          <a:ext cx="1028700" cy="5943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MERCURY</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2439 kilometres</a:t>
          </a:r>
        </a:p>
        <a:p>
          <a:pPr algn="l" rtl="0">
            <a:defRPr sz="1000"/>
          </a:pPr>
          <a:r>
            <a:rPr lang="en-GB" sz="800" b="0" i="0" u="none" strike="noStrike" baseline="0">
              <a:solidFill>
                <a:srgbClr val="000000"/>
              </a:solidFill>
              <a:latin typeface="Arial"/>
              <a:cs typeface="Arial"/>
            </a:rPr>
            <a:t>3.7 metres/sec/sec</a:t>
          </a:r>
        </a:p>
        <a:p>
          <a:pPr algn="l" rtl="0">
            <a:defRPr sz="1000"/>
          </a:pPr>
          <a:r>
            <a:rPr lang="en-GB" sz="800" b="0" i="0" u="none" strike="noStrike" baseline="0">
              <a:solidFill>
                <a:srgbClr val="000000"/>
              </a:solidFill>
              <a:latin typeface="Arial"/>
              <a:cs typeface="Arial"/>
            </a:rPr>
            <a:t>11 kph</a:t>
          </a:r>
        </a:p>
      </xdr:txBody>
    </xdr:sp>
    <xdr:clientData/>
  </xdr:twoCellAnchor>
  <xdr:twoCellAnchor>
    <xdr:from>
      <xdr:col>1</xdr:col>
      <xdr:colOff>45720</xdr:colOff>
      <xdr:row>25</xdr:row>
      <xdr:rowOff>114300</xdr:rowOff>
    </xdr:from>
    <xdr:to>
      <xdr:col>2</xdr:col>
      <xdr:colOff>449580</xdr:colOff>
      <xdr:row>29</xdr:row>
      <xdr:rowOff>38100</xdr:rowOff>
    </xdr:to>
    <xdr:sp macro="" textlink="">
      <xdr:nvSpPr>
        <xdr:cNvPr id="7224" name="Text Box 56"/>
        <xdr:cNvSpPr txBox="1">
          <a:spLocks noChangeArrowheads="1"/>
        </xdr:cNvSpPr>
      </xdr:nvSpPr>
      <xdr:spPr bwMode="auto">
        <a:xfrm>
          <a:off x="137160" y="4213860"/>
          <a:ext cx="1013460" cy="57912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VENUS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6052 kilometres</a:t>
          </a:r>
        </a:p>
        <a:p>
          <a:pPr algn="l" rtl="0">
            <a:defRPr sz="1000"/>
          </a:pPr>
          <a:r>
            <a:rPr lang="en-GB" sz="800" b="0" i="0" u="none" strike="noStrike" baseline="0">
              <a:solidFill>
                <a:srgbClr val="000000"/>
              </a:solidFill>
              <a:latin typeface="Arial"/>
              <a:cs typeface="Arial"/>
            </a:rPr>
            <a:t>8.9 metres/sec/sec</a:t>
          </a:r>
        </a:p>
        <a:p>
          <a:pPr algn="l" rtl="0">
            <a:defRPr sz="1000"/>
          </a:pPr>
          <a:r>
            <a:rPr lang="en-GB" sz="800" b="0" i="0" u="none" strike="noStrike" baseline="0">
              <a:solidFill>
                <a:srgbClr val="000000"/>
              </a:solidFill>
              <a:latin typeface="Arial"/>
              <a:cs typeface="Arial"/>
            </a:rPr>
            <a:t>7 kph</a:t>
          </a: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60960</xdr:colOff>
      <xdr:row>17</xdr:row>
      <xdr:rowOff>60960</xdr:rowOff>
    </xdr:from>
    <xdr:to>
      <xdr:col>2</xdr:col>
      <xdr:colOff>441960</xdr:colOff>
      <xdr:row>20</xdr:row>
      <xdr:rowOff>144780</xdr:rowOff>
    </xdr:to>
    <xdr:sp macro="" textlink="">
      <xdr:nvSpPr>
        <xdr:cNvPr id="7225" name="Text Box 57"/>
        <xdr:cNvSpPr txBox="1">
          <a:spLocks noChangeArrowheads="1"/>
        </xdr:cNvSpPr>
      </xdr:nvSpPr>
      <xdr:spPr bwMode="auto">
        <a:xfrm>
          <a:off x="152400" y="2887980"/>
          <a:ext cx="990600" cy="56388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MOON</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1738 kilometres</a:t>
          </a:r>
        </a:p>
        <a:p>
          <a:pPr algn="l" rtl="0">
            <a:defRPr sz="1000"/>
          </a:pPr>
          <a:r>
            <a:rPr lang="en-GB" sz="800" b="0" i="0" u="none" strike="noStrike" baseline="0">
              <a:solidFill>
                <a:srgbClr val="000000"/>
              </a:solidFill>
              <a:latin typeface="Arial"/>
              <a:cs typeface="Arial"/>
            </a:rPr>
            <a:t>1.6 metres/sec/sec</a:t>
          </a:r>
        </a:p>
        <a:p>
          <a:pPr algn="l" rtl="0">
            <a:defRPr sz="1000"/>
          </a:pPr>
          <a:r>
            <a:rPr lang="en-GB" sz="800" b="0" i="0" u="none" strike="noStrike" baseline="0">
              <a:solidFill>
                <a:srgbClr val="000000"/>
              </a:solidFill>
              <a:latin typeface="Arial"/>
              <a:cs typeface="Arial"/>
            </a:rPr>
            <a:t>0 kph</a:t>
          </a: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1</xdr:col>
      <xdr:colOff>45720</xdr:colOff>
      <xdr:row>21</xdr:row>
      <xdr:rowOff>68580</xdr:rowOff>
    </xdr:from>
    <xdr:to>
      <xdr:col>2</xdr:col>
      <xdr:colOff>457200</xdr:colOff>
      <xdr:row>25</xdr:row>
      <xdr:rowOff>0</xdr:rowOff>
    </xdr:to>
    <xdr:sp macro="" textlink="">
      <xdr:nvSpPr>
        <xdr:cNvPr id="7226" name="Text Box 58"/>
        <xdr:cNvSpPr txBox="1">
          <a:spLocks noChangeArrowheads="1"/>
        </xdr:cNvSpPr>
      </xdr:nvSpPr>
      <xdr:spPr bwMode="auto">
        <a:xfrm>
          <a:off x="137160" y="3535680"/>
          <a:ext cx="1021080" cy="56388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EARTH</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6378 kilometres</a:t>
          </a:r>
        </a:p>
        <a:p>
          <a:pPr algn="l" rtl="0">
            <a:defRPr sz="1000"/>
          </a:pPr>
          <a:r>
            <a:rPr lang="en-GB" sz="800" b="0" i="0" u="none" strike="noStrike" baseline="0">
              <a:solidFill>
                <a:srgbClr val="000000"/>
              </a:solidFill>
              <a:latin typeface="Arial"/>
              <a:cs typeface="Arial"/>
            </a:rPr>
            <a:t>9.8 metres/sec/sec</a:t>
          </a:r>
        </a:p>
        <a:p>
          <a:pPr algn="l" rtl="0">
            <a:defRPr sz="1000"/>
          </a:pPr>
          <a:r>
            <a:rPr lang="en-GB" sz="800" b="0" i="0" u="none" strike="noStrike" baseline="0">
              <a:solidFill>
                <a:srgbClr val="000000"/>
              </a:solidFill>
              <a:latin typeface="Arial"/>
              <a:cs typeface="Arial"/>
            </a:rPr>
            <a:t>1675 kph</a:t>
          </a:r>
        </a:p>
      </xdr:txBody>
    </xdr:sp>
    <xdr:clientData/>
  </xdr:twoCellAnchor>
  <xdr:twoCellAnchor>
    <xdr:from>
      <xdr:col>2</xdr:col>
      <xdr:colOff>1569720</xdr:colOff>
      <xdr:row>17</xdr:row>
      <xdr:rowOff>60960</xdr:rowOff>
    </xdr:from>
    <xdr:to>
      <xdr:col>2</xdr:col>
      <xdr:colOff>2636520</xdr:colOff>
      <xdr:row>21</xdr:row>
      <xdr:rowOff>0</xdr:rowOff>
    </xdr:to>
    <xdr:sp macro="" textlink="">
      <xdr:nvSpPr>
        <xdr:cNvPr id="7227" name="Text Box 59"/>
        <xdr:cNvSpPr txBox="1">
          <a:spLocks noChangeArrowheads="1"/>
        </xdr:cNvSpPr>
      </xdr:nvSpPr>
      <xdr:spPr bwMode="auto">
        <a:xfrm>
          <a:off x="2270760" y="2887980"/>
          <a:ext cx="1066800" cy="57912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JUPITER</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71942 kilometres</a:t>
          </a:r>
        </a:p>
        <a:p>
          <a:pPr algn="l" rtl="0">
            <a:defRPr sz="1000"/>
          </a:pPr>
          <a:r>
            <a:rPr lang="en-GB" sz="800" b="0" i="0" u="none" strike="noStrike" baseline="0">
              <a:solidFill>
                <a:srgbClr val="000000"/>
              </a:solidFill>
              <a:latin typeface="Arial"/>
              <a:cs typeface="Arial"/>
            </a:rPr>
            <a:t>25.9 metres/sec/sec</a:t>
          </a:r>
        </a:p>
        <a:p>
          <a:pPr algn="l" rtl="0">
            <a:defRPr sz="1000"/>
          </a:pPr>
          <a:r>
            <a:rPr lang="en-GB" sz="800" b="0" i="0" u="none" strike="noStrike" baseline="0">
              <a:solidFill>
                <a:srgbClr val="000000"/>
              </a:solidFill>
              <a:latin typeface="Arial"/>
              <a:cs typeface="Arial"/>
            </a:rPr>
            <a:t>45544 kph</a:t>
          </a:r>
        </a:p>
      </xdr:txBody>
    </xdr:sp>
    <xdr:clientData/>
  </xdr:twoCellAnchor>
  <xdr:twoCellAnchor>
    <xdr:from>
      <xdr:col>2</xdr:col>
      <xdr:colOff>2606040</xdr:colOff>
      <xdr:row>17</xdr:row>
      <xdr:rowOff>45720</xdr:rowOff>
    </xdr:from>
    <xdr:to>
      <xdr:col>3</xdr:col>
      <xdr:colOff>381000</xdr:colOff>
      <xdr:row>20</xdr:row>
      <xdr:rowOff>121920</xdr:rowOff>
    </xdr:to>
    <xdr:sp macro="" textlink="">
      <xdr:nvSpPr>
        <xdr:cNvPr id="7228" name="Text Box 60"/>
        <xdr:cNvSpPr txBox="1">
          <a:spLocks noChangeArrowheads="1"/>
        </xdr:cNvSpPr>
      </xdr:nvSpPr>
      <xdr:spPr bwMode="auto">
        <a:xfrm>
          <a:off x="3307080" y="2872740"/>
          <a:ext cx="998220" cy="5562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SATURN</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60268 kilometres</a:t>
          </a:r>
        </a:p>
        <a:p>
          <a:pPr algn="l" rtl="0">
            <a:defRPr sz="1000"/>
          </a:pPr>
          <a:r>
            <a:rPr lang="en-GB" sz="800" b="0" i="0" u="none" strike="noStrike" baseline="0">
              <a:solidFill>
                <a:srgbClr val="000000"/>
              </a:solidFill>
              <a:latin typeface="Arial"/>
              <a:cs typeface="Arial"/>
            </a:rPr>
            <a:t>11.4 metres/sec/sec</a:t>
          </a:r>
        </a:p>
        <a:p>
          <a:pPr algn="l" rtl="0">
            <a:defRPr sz="1000"/>
          </a:pPr>
          <a:r>
            <a:rPr lang="en-GB" sz="800" b="0" i="0" u="none" strike="noStrike" baseline="0">
              <a:solidFill>
                <a:srgbClr val="000000"/>
              </a:solidFill>
              <a:latin typeface="Arial"/>
              <a:cs typeface="Arial"/>
            </a:rPr>
            <a:t>37016 kph</a:t>
          </a:r>
        </a:p>
      </xdr:txBody>
    </xdr:sp>
    <xdr:clientData/>
  </xdr:twoCellAnchor>
  <xdr:twoCellAnchor>
    <xdr:from>
      <xdr:col>3</xdr:col>
      <xdr:colOff>457200</xdr:colOff>
      <xdr:row>19</xdr:row>
      <xdr:rowOff>99060</xdr:rowOff>
    </xdr:from>
    <xdr:to>
      <xdr:col>4</xdr:col>
      <xdr:colOff>716280</xdr:colOff>
      <xdr:row>23</xdr:row>
      <xdr:rowOff>38100</xdr:rowOff>
    </xdr:to>
    <xdr:sp macro="" textlink="">
      <xdr:nvSpPr>
        <xdr:cNvPr id="7229" name="Text Box 61"/>
        <xdr:cNvSpPr txBox="1">
          <a:spLocks noChangeArrowheads="1"/>
        </xdr:cNvSpPr>
      </xdr:nvSpPr>
      <xdr:spPr bwMode="auto">
        <a:xfrm>
          <a:off x="4381500" y="3253740"/>
          <a:ext cx="1013460" cy="56388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URANUS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25559 kilometres</a:t>
          </a:r>
        </a:p>
        <a:p>
          <a:pPr algn="l" rtl="0">
            <a:defRPr sz="1000"/>
          </a:pPr>
          <a:r>
            <a:rPr lang="en-GB" sz="800" b="0" i="0" u="none" strike="noStrike" baseline="0">
              <a:solidFill>
                <a:srgbClr val="000000"/>
              </a:solidFill>
              <a:latin typeface="Arial"/>
              <a:cs typeface="Arial"/>
            </a:rPr>
            <a:t>11.5 metres/sec/sec</a:t>
          </a:r>
        </a:p>
        <a:p>
          <a:pPr algn="l" rtl="0">
            <a:defRPr sz="1000"/>
          </a:pPr>
          <a:r>
            <a:rPr lang="en-GB" sz="800" b="0" i="0" u="none" strike="noStrike" baseline="0">
              <a:solidFill>
                <a:srgbClr val="000000"/>
              </a:solidFill>
              <a:latin typeface="Arial"/>
              <a:cs typeface="Arial"/>
            </a:rPr>
            <a:t>9233 kph</a:t>
          </a:r>
        </a:p>
        <a:p>
          <a:pPr algn="l" rtl="0">
            <a:defRPr sz="1000"/>
          </a:pPr>
          <a:endParaRPr lang="en-GB" sz="800" b="0" i="0" u="none" strike="noStrike" baseline="0">
            <a:solidFill>
              <a:srgbClr val="000000"/>
            </a:solidFill>
            <a:latin typeface="Arial"/>
            <a:cs typeface="Arial"/>
          </a:endParaRPr>
        </a:p>
      </xdr:txBody>
    </xdr:sp>
    <xdr:clientData/>
  </xdr:twoCellAnchor>
  <xdr:twoCellAnchor>
    <xdr:from>
      <xdr:col>3</xdr:col>
      <xdr:colOff>472440</xdr:colOff>
      <xdr:row>29</xdr:row>
      <xdr:rowOff>144780</xdr:rowOff>
    </xdr:from>
    <xdr:to>
      <xdr:col>4</xdr:col>
      <xdr:colOff>723900</xdr:colOff>
      <xdr:row>33</xdr:row>
      <xdr:rowOff>68580</xdr:rowOff>
    </xdr:to>
    <xdr:sp macro="" textlink="">
      <xdr:nvSpPr>
        <xdr:cNvPr id="7230" name="Text Box 62"/>
        <xdr:cNvSpPr txBox="1">
          <a:spLocks noChangeArrowheads="1"/>
        </xdr:cNvSpPr>
      </xdr:nvSpPr>
      <xdr:spPr bwMode="auto">
        <a:xfrm>
          <a:off x="4396740" y="4899660"/>
          <a:ext cx="1005840" cy="5943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PLUTO</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1162 kilometres</a:t>
          </a:r>
        </a:p>
        <a:p>
          <a:pPr algn="l" rtl="0">
            <a:defRPr sz="1000"/>
          </a:pPr>
          <a:r>
            <a:rPr lang="en-GB" sz="800" b="0" i="0" u="none" strike="noStrike" baseline="0">
              <a:solidFill>
                <a:srgbClr val="000000"/>
              </a:solidFill>
              <a:latin typeface="Arial"/>
              <a:cs typeface="Arial"/>
            </a:rPr>
            <a:t>0.6 metres/sec/sec</a:t>
          </a:r>
        </a:p>
        <a:p>
          <a:pPr algn="l" rtl="0">
            <a:defRPr sz="1000"/>
          </a:pPr>
          <a:r>
            <a:rPr lang="en-GB" sz="800" b="0" i="0" u="none" strike="noStrike" baseline="0">
              <a:solidFill>
                <a:srgbClr val="000000"/>
              </a:solidFill>
              <a:latin typeface="Arial"/>
              <a:cs typeface="Arial"/>
            </a:rPr>
            <a:t>47 kph</a:t>
          </a:r>
        </a:p>
      </xdr:txBody>
    </xdr:sp>
    <xdr:clientData/>
  </xdr:twoCellAnchor>
  <xdr:twoCellAnchor>
    <xdr:from>
      <xdr:col>3</xdr:col>
      <xdr:colOff>457200</xdr:colOff>
      <xdr:row>25</xdr:row>
      <xdr:rowOff>15240</xdr:rowOff>
    </xdr:from>
    <xdr:to>
      <xdr:col>4</xdr:col>
      <xdr:colOff>739140</xdr:colOff>
      <xdr:row>28</xdr:row>
      <xdr:rowOff>129540</xdr:rowOff>
    </xdr:to>
    <xdr:sp macro="" textlink="">
      <xdr:nvSpPr>
        <xdr:cNvPr id="7231" name="Text Box 63"/>
        <xdr:cNvSpPr txBox="1">
          <a:spLocks noChangeArrowheads="1"/>
        </xdr:cNvSpPr>
      </xdr:nvSpPr>
      <xdr:spPr bwMode="auto">
        <a:xfrm>
          <a:off x="4381500" y="4114800"/>
          <a:ext cx="1036320" cy="60198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NEPTUNE</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25269 kilometres</a:t>
          </a:r>
        </a:p>
        <a:p>
          <a:pPr algn="l" rtl="0">
            <a:defRPr sz="1000"/>
          </a:pPr>
          <a:r>
            <a:rPr lang="en-GB" sz="800" b="0" i="0" u="none" strike="noStrike" baseline="0">
              <a:solidFill>
                <a:srgbClr val="000000"/>
              </a:solidFill>
              <a:latin typeface="Arial"/>
              <a:cs typeface="Arial"/>
            </a:rPr>
            <a:t>11.8 metres/sec/sec</a:t>
          </a:r>
        </a:p>
        <a:p>
          <a:pPr algn="l" rtl="0">
            <a:defRPr sz="1000"/>
          </a:pPr>
          <a:r>
            <a:rPr lang="en-GB" sz="800" b="0" i="0" u="none" strike="noStrike" baseline="0">
              <a:solidFill>
                <a:srgbClr val="000000"/>
              </a:solidFill>
              <a:latin typeface="Arial"/>
              <a:cs typeface="Arial"/>
            </a:rPr>
            <a:t>9849 kph</a:t>
          </a:r>
        </a:p>
      </xdr:txBody>
    </xdr:sp>
    <xdr:clientData/>
  </xdr:twoCellAnchor>
  <xdr:twoCellAnchor>
    <xdr:from>
      <xdr:col>2</xdr:col>
      <xdr:colOff>502920</xdr:colOff>
      <xdr:row>17</xdr:row>
      <xdr:rowOff>60960</xdr:rowOff>
    </xdr:from>
    <xdr:to>
      <xdr:col>2</xdr:col>
      <xdr:colOff>1531620</xdr:colOff>
      <xdr:row>20</xdr:row>
      <xdr:rowOff>137160</xdr:rowOff>
    </xdr:to>
    <xdr:sp macro="" textlink="">
      <xdr:nvSpPr>
        <xdr:cNvPr id="7232" name="Text Box 64"/>
        <xdr:cNvSpPr txBox="1">
          <a:spLocks noChangeArrowheads="1"/>
        </xdr:cNvSpPr>
      </xdr:nvSpPr>
      <xdr:spPr bwMode="auto">
        <a:xfrm>
          <a:off x="1203960" y="2887980"/>
          <a:ext cx="1028700" cy="5562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sng" strike="noStrike" baseline="0">
              <a:solidFill>
                <a:srgbClr val="000000"/>
              </a:solidFill>
              <a:latin typeface="Arial"/>
              <a:cs typeface="Arial"/>
            </a:rPr>
            <a:t>MARS</a:t>
          </a:r>
          <a:endParaRPr lang="en-GB" sz="800" b="0" i="0" u="none" strike="noStrike" baseline="0">
            <a:solidFill>
              <a:srgbClr val="000000"/>
            </a:solidFill>
            <a:latin typeface="Arial"/>
            <a:cs typeface="Arial"/>
          </a:endParaRPr>
        </a:p>
        <a:p>
          <a:pPr algn="l" rtl="0">
            <a:defRPr sz="1000"/>
          </a:pPr>
          <a:r>
            <a:rPr lang="en-GB" sz="800" b="0" i="0" u="none" strike="noStrike" baseline="0">
              <a:solidFill>
                <a:srgbClr val="000000"/>
              </a:solidFill>
              <a:latin typeface="Arial"/>
              <a:cs typeface="Arial"/>
            </a:rPr>
            <a:t>3397 kilometres</a:t>
          </a:r>
        </a:p>
        <a:p>
          <a:pPr algn="l" rtl="0">
            <a:defRPr sz="1000"/>
          </a:pPr>
          <a:r>
            <a:rPr lang="en-GB" sz="800" b="0" i="0" u="none" strike="noStrike" baseline="0">
              <a:solidFill>
                <a:srgbClr val="000000"/>
              </a:solidFill>
              <a:latin typeface="Arial"/>
              <a:cs typeface="Arial"/>
            </a:rPr>
            <a:t>3.7 metres/sec/sec</a:t>
          </a:r>
        </a:p>
        <a:p>
          <a:pPr algn="l" rtl="0">
            <a:defRPr sz="1000"/>
          </a:pPr>
          <a:r>
            <a:rPr lang="en-GB" sz="800" b="0" i="0" u="none" strike="noStrike" baseline="0">
              <a:solidFill>
                <a:srgbClr val="000000"/>
              </a:solidFill>
              <a:latin typeface="Arial"/>
              <a:cs typeface="Arial"/>
            </a:rPr>
            <a:t>869 kph</a:t>
          </a:r>
        </a:p>
      </xdr:txBody>
    </xdr:sp>
    <xdr:clientData/>
  </xdr:twoCellAnchor>
  <xdr:twoCellAnchor>
    <xdr:from>
      <xdr:col>2</xdr:col>
      <xdr:colOff>1127760</xdr:colOff>
      <xdr:row>25</xdr:row>
      <xdr:rowOff>144780</xdr:rowOff>
    </xdr:from>
    <xdr:to>
      <xdr:col>2</xdr:col>
      <xdr:colOff>1409700</xdr:colOff>
      <xdr:row>26</xdr:row>
      <xdr:rowOff>121920</xdr:rowOff>
    </xdr:to>
    <xdr:sp macro="" textlink="">
      <xdr:nvSpPr>
        <xdr:cNvPr id="7283" name="Oval 115"/>
        <xdr:cNvSpPr>
          <a:spLocks noChangeArrowheads="1"/>
        </xdr:cNvSpPr>
      </xdr:nvSpPr>
      <xdr:spPr bwMode="auto">
        <a:xfrm>
          <a:off x="1828800" y="4244340"/>
          <a:ext cx="281940" cy="13716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1630680</xdr:colOff>
      <xdr:row>26</xdr:row>
      <xdr:rowOff>0</xdr:rowOff>
    </xdr:from>
    <xdr:to>
      <xdr:col>2</xdr:col>
      <xdr:colOff>1722120</xdr:colOff>
      <xdr:row>26</xdr:row>
      <xdr:rowOff>76200</xdr:rowOff>
    </xdr:to>
    <xdr:sp macro="" textlink="">
      <xdr:nvSpPr>
        <xdr:cNvPr id="7284" name="Oval 116"/>
        <xdr:cNvSpPr>
          <a:spLocks noChangeArrowheads="1"/>
        </xdr:cNvSpPr>
      </xdr:nvSpPr>
      <xdr:spPr bwMode="auto">
        <a:xfrm>
          <a:off x="2331720" y="4259580"/>
          <a:ext cx="91440" cy="7620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1501140</xdr:colOff>
      <xdr:row>26</xdr:row>
      <xdr:rowOff>7620</xdr:rowOff>
    </xdr:from>
    <xdr:to>
      <xdr:col>2</xdr:col>
      <xdr:colOff>1630680</xdr:colOff>
      <xdr:row>26</xdr:row>
      <xdr:rowOff>91440</xdr:rowOff>
    </xdr:to>
    <xdr:sp macro="" textlink="">
      <xdr:nvSpPr>
        <xdr:cNvPr id="7285" name="Oval 117"/>
        <xdr:cNvSpPr>
          <a:spLocks noChangeArrowheads="1"/>
        </xdr:cNvSpPr>
      </xdr:nvSpPr>
      <xdr:spPr bwMode="auto">
        <a:xfrm>
          <a:off x="2202180" y="4267200"/>
          <a:ext cx="129540" cy="8382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975360</xdr:colOff>
      <xdr:row>25</xdr:row>
      <xdr:rowOff>144780</xdr:rowOff>
    </xdr:from>
    <xdr:to>
      <xdr:col>2</xdr:col>
      <xdr:colOff>1066800</xdr:colOff>
      <xdr:row>26</xdr:row>
      <xdr:rowOff>53340</xdr:rowOff>
    </xdr:to>
    <xdr:sp macro="" textlink="">
      <xdr:nvSpPr>
        <xdr:cNvPr id="7286" name="Oval 118"/>
        <xdr:cNvSpPr>
          <a:spLocks noChangeArrowheads="1"/>
        </xdr:cNvSpPr>
      </xdr:nvSpPr>
      <xdr:spPr bwMode="auto">
        <a:xfrm>
          <a:off x="1676400" y="4244340"/>
          <a:ext cx="91440" cy="6858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1722120</xdr:colOff>
      <xdr:row>25</xdr:row>
      <xdr:rowOff>137160</xdr:rowOff>
    </xdr:from>
    <xdr:to>
      <xdr:col>2</xdr:col>
      <xdr:colOff>1813560</xdr:colOff>
      <xdr:row>26</xdr:row>
      <xdr:rowOff>45720</xdr:rowOff>
    </xdr:to>
    <xdr:sp macro="" textlink="">
      <xdr:nvSpPr>
        <xdr:cNvPr id="7287" name="Oval 119"/>
        <xdr:cNvSpPr>
          <a:spLocks noChangeArrowheads="1"/>
        </xdr:cNvSpPr>
      </xdr:nvSpPr>
      <xdr:spPr bwMode="auto">
        <a:xfrm>
          <a:off x="2423160" y="4236720"/>
          <a:ext cx="91440" cy="6858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1813560</xdr:colOff>
      <xdr:row>25</xdr:row>
      <xdr:rowOff>106680</xdr:rowOff>
    </xdr:from>
    <xdr:to>
      <xdr:col>2</xdr:col>
      <xdr:colOff>1905000</xdr:colOff>
      <xdr:row>26</xdr:row>
      <xdr:rowOff>15240</xdr:rowOff>
    </xdr:to>
    <xdr:sp macro="" textlink="">
      <xdr:nvSpPr>
        <xdr:cNvPr id="7288" name="Oval 120"/>
        <xdr:cNvSpPr>
          <a:spLocks noChangeArrowheads="1"/>
        </xdr:cNvSpPr>
      </xdr:nvSpPr>
      <xdr:spPr bwMode="auto">
        <a:xfrm>
          <a:off x="2514600" y="4206240"/>
          <a:ext cx="91440" cy="6858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6600" mc:Ignorable="a14" a14:legacySpreadsheetColorIndex="53"/>
            </a:gs>
          </a:gsLst>
          <a:path path="shape">
            <a:fillToRect l="50000" t="50000" r="50000" b="50000"/>
          </a:path>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xdr:col>
      <xdr:colOff>693420</xdr:colOff>
      <xdr:row>31</xdr:row>
      <xdr:rowOff>38100</xdr:rowOff>
    </xdr:from>
    <xdr:to>
      <xdr:col>3</xdr:col>
      <xdr:colOff>129540</xdr:colOff>
      <xdr:row>33</xdr:row>
      <xdr:rowOff>76200</xdr:rowOff>
    </xdr:to>
    <xdr:sp macro="" textlink="">
      <xdr:nvSpPr>
        <xdr:cNvPr id="7315" name="Text Box 147"/>
        <xdr:cNvSpPr txBox="1">
          <a:spLocks noChangeArrowheads="1"/>
        </xdr:cNvSpPr>
      </xdr:nvSpPr>
      <xdr:spPr bwMode="auto">
        <a:xfrm>
          <a:off x="1394460" y="5128260"/>
          <a:ext cx="2659380" cy="373380"/>
        </a:xfrm>
        <a:prstGeom prst="rect">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An equatorial orbit of the Earth at around</a:t>
          </a:r>
        </a:p>
        <a:p>
          <a:pPr algn="ctr" rtl="0">
            <a:lnSpc>
              <a:spcPts val="800"/>
            </a:lnSpc>
            <a:defRPr sz="1000"/>
          </a:pPr>
          <a:r>
            <a:rPr lang="en-GB" sz="800" b="0" i="0" u="none" strike="noStrike" baseline="0">
              <a:solidFill>
                <a:srgbClr val="000000"/>
              </a:solidFill>
              <a:latin typeface="Arial"/>
              <a:cs typeface="Arial"/>
            </a:rPr>
            <a:t>35,780 kilometres is a "geostationary" orbit.</a:t>
          </a:r>
        </a:p>
      </xdr:txBody>
    </xdr:sp>
    <xdr:clientData/>
  </xdr:twoCellAnchor>
  <xdr:twoCellAnchor>
    <xdr:from>
      <xdr:col>2</xdr:col>
      <xdr:colOff>373380</xdr:colOff>
      <xdr:row>29</xdr:row>
      <xdr:rowOff>121920</xdr:rowOff>
    </xdr:from>
    <xdr:to>
      <xdr:col>2</xdr:col>
      <xdr:colOff>510540</xdr:colOff>
      <xdr:row>30</xdr:row>
      <xdr:rowOff>76200</xdr:rowOff>
    </xdr:to>
    <xdr:sp macro="" textlink="">
      <xdr:nvSpPr>
        <xdr:cNvPr id="7322" name="Oval 154"/>
        <xdr:cNvSpPr>
          <a:spLocks noChangeArrowheads="1"/>
        </xdr:cNvSpPr>
      </xdr:nvSpPr>
      <xdr:spPr bwMode="auto">
        <a:xfrm>
          <a:off x="1074420" y="4876800"/>
          <a:ext cx="137160" cy="121920"/>
        </a:xfrm>
        <a:prstGeom prst="ellipse">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243840</xdr:colOff>
      <xdr:row>25</xdr:row>
      <xdr:rowOff>15240</xdr:rowOff>
    </xdr:from>
    <xdr:to>
      <xdr:col>2</xdr:col>
      <xdr:colOff>487680</xdr:colOff>
      <xdr:row>26</xdr:row>
      <xdr:rowOff>99060</xdr:rowOff>
    </xdr:to>
    <xdr:sp macro="" textlink="">
      <xdr:nvSpPr>
        <xdr:cNvPr id="7323" name="Oval 155" descr="Granite"/>
        <xdr:cNvSpPr>
          <a:spLocks noChangeArrowheads="1"/>
        </xdr:cNvSpPr>
      </xdr:nvSpPr>
      <xdr:spPr bwMode="auto">
        <a:xfrm>
          <a:off x="944880" y="4114800"/>
          <a:ext cx="243840" cy="243840"/>
        </a:xfrm>
        <a:prstGeom prst="ellipse">
          <a:avLst/>
        </a:prstGeom>
        <a:blipFill dpi="0" rotWithShape="1">
          <a:blip xmlns:r="http://schemas.openxmlformats.org/officeDocument/2006/relationships" r:embed="rId1"/>
          <a:srcRect/>
          <a:tile tx="0" ty="0" sx="100000" sy="100000" flip="none" algn="tl"/>
        </a:blip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312420</xdr:colOff>
      <xdr:row>21</xdr:row>
      <xdr:rowOff>45720</xdr:rowOff>
    </xdr:from>
    <xdr:to>
      <xdr:col>2</xdr:col>
      <xdr:colOff>617220</xdr:colOff>
      <xdr:row>23</xdr:row>
      <xdr:rowOff>15240</xdr:rowOff>
    </xdr:to>
    <xdr:sp macro="" textlink="">
      <xdr:nvSpPr>
        <xdr:cNvPr id="7324" name="Oval 156" descr="Bouquet"/>
        <xdr:cNvSpPr>
          <a:spLocks noChangeArrowheads="1"/>
        </xdr:cNvSpPr>
      </xdr:nvSpPr>
      <xdr:spPr bwMode="auto">
        <a:xfrm>
          <a:off x="1013460" y="3512820"/>
          <a:ext cx="304800" cy="281940"/>
        </a:xfrm>
        <a:prstGeom prst="ellipse">
          <a:avLst/>
        </a:prstGeom>
        <a:blipFill dpi="0" rotWithShape="1">
          <a:blip xmlns:r="http://schemas.openxmlformats.org/officeDocument/2006/relationships" r:embed="rId2"/>
          <a:srcRect/>
          <a:tile tx="0" ty="0" sx="100000" sy="100000" flip="none" algn="tl"/>
        </a:blip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144780</xdr:colOff>
      <xdr:row>17</xdr:row>
      <xdr:rowOff>68580</xdr:rowOff>
    </xdr:from>
    <xdr:to>
      <xdr:col>2</xdr:col>
      <xdr:colOff>251460</xdr:colOff>
      <xdr:row>17</xdr:row>
      <xdr:rowOff>175260</xdr:rowOff>
    </xdr:to>
    <xdr:sp macro="" textlink="">
      <xdr:nvSpPr>
        <xdr:cNvPr id="7325" name="Oval 157"/>
        <xdr:cNvSpPr>
          <a:spLocks noChangeArrowheads="1"/>
        </xdr:cNvSpPr>
      </xdr:nvSpPr>
      <xdr:spPr bwMode="auto">
        <a:xfrm>
          <a:off x="845820" y="2895600"/>
          <a:ext cx="106680" cy="106680"/>
        </a:xfrm>
        <a:prstGeom prst="ellipse">
          <a:avLst/>
        </a:prstGeom>
        <a:solidFill>
          <a:srgbClr xmlns:mc="http://schemas.openxmlformats.org/markup-compatibility/2006" xmlns:a14="http://schemas.microsoft.com/office/drawing/2010/main" val="969696" mc:Ignorable="a14" a14:legacySpreadsheetColorIndex="55"/>
        </a:soli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1234440</xdr:colOff>
      <xdr:row>17</xdr:row>
      <xdr:rowOff>38100</xdr:rowOff>
    </xdr:from>
    <xdr:to>
      <xdr:col>2</xdr:col>
      <xdr:colOff>1409700</xdr:colOff>
      <xdr:row>18</xdr:row>
      <xdr:rowOff>22860</xdr:rowOff>
    </xdr:to>
    <xdr:sp macro="" textlink="">
      <xdr:nvSpPr>
        <xdr:cNvPr id="7326" name="Oval 158"/>
        <xdr:cNvSpPr>
          <a:spLocks noChangeArrowheads="1"/>
        </xdr:cNvSpPr>
      </xdr:nvSpPr>
      <xdr:spPr bwMode="auto">
        <a:xfrm>
          <a:off x="1935480" y="2865120"/>
          <a:ext cx="175260" cy="160020"/>
        </a:xfrm>
        <a:prstGeom prst="ellipse">
          <a:avLst/>
        </a:prstGeom>
        <a:gradFill rotWithShape="1">
          <a:gsLst>
            <a:gs pos="0">
              <a:srgbClr xmlns:mc="http://schemas.openxmlformats.org/markup-compatibility/2006" xmlns:a14="http://schemas.microsoft.com/office/drawing/2010/main" val="FFFF99" mc:Ignorable="a14" a14:legacySpreadsheetColorIndex="43"/>
            </a:gs>
            <a:gs pos="50000">
              <a:srgbClr xmlns:mc="http://schemas.openxmlformats.org/markup-compatibility/2006" xmlns:a14="http://schemas.microsoft.com/office/drawing/2010/main" val="FF6600" mc:Ignorable="a14" a14:legacySpreadsheetColorIndex="53"/>
            </a:gs>
            <a:gs pos="100000">
              <a:srgbClr xmlns:mc="http://schemas.openxmlformats.org/markup-compatibility/2006" xmlns:a14="http://schemas.microsoft.com/office/drawing/2010/main" val="FFFF99" mc:Ignorable="a14" a14:legacySpreadsheetColorIndex="43"/>
            </a:gs>
          </a:gsLst>
          <a:lin ang="5400000" scaled="1"/>
        </a:gra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4</xdr:col>
      <xdr:colOff>297180</xdr:colOff>
      <xdr:row>17</xdr:row>
      <xdr:rowOff>76200</xdr:rowOff>
    </xdr:from>
    <xdr:to>
      <xdr:col>4</xdr:col>
      <xdr:colOff>792480</xdr:colOff>
      <xdr:row>20</xdr:row>
      <xdr:rowOff>45720</xdr:rowOff>
    </xdr:to>
    <xdr:sp macro="" textlink="">
      <xdr:nvSpPr>
        <xdr:cNvPr id="7327" name="Oval 159"/>
        <xdr:cNvSpPr>
          <a:spLocks noChangeArrowheads="1"/>
        </xdr:cNvSpPr>
      </xdr:nvSpPr>
      <xdr:spPr bwMode="auto">
        <a:xfrm>
          <a:off x="4975860" y="2903220"/>
          <a:ext cx="495300" cy="449580"/>
        </a:xfrm>
        <a:prstGeom prst="ellipse">
          <a:avLst/>
        </a:prstGeom>
        <a:gradFill rotWithShape="1">
          <a:gsLst>
            <a:gs pos="0">
              <a:srgbClr xmlns:mc="http://schemas.openxmlformats.org/markup-compatibility/2006" xmlns:a14="http://schemas.microsoft.com/office/drawing/2010/main" val="00FF00" mc:Ignorable="a14" a14:legacySpreadsheetColorIndex="11"/>
            </a:gs>
            <a:gs pos="5000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00FF00" mc:Ignorable="a14" a14:legacySpreadsheetColorIndex="11"/>
            </a:gs>
          </a:gsLst>
          <a:lin ang="0" scaled="1"/>
        </a:gra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4</xdr:col>
      <xdr:colOff>350520</xdr:colOff>
      <xdr:row>23</xdr:row>
      <xdr:rowOff>0</xdr:rowOff>
    </xdr:from>
    <xdr:to>
      <xdr:col>4</xdr:col>
      <xdr:colOff>792480</xdr:colOff>
      <xdr:row>25</xdr:row>
      <xdr:rowOff>83820</xdr:rowOff>
    </xdr:to>
    <xdr:sp macro="" textlink="">
      <xdr:nvSpPr>
        <xdr:cNvPr id="7328" name="Oval 160"/>
        <xdr:cNvSpPr>
          <a:spLocks noChangeArrowheads="1"/>
        </xdr:cNvSpPr>
      </xdr:nvSpPr>
      <xdr:spPr bwMode="auto">
        <a:xfrm>
          <a:off x="5029200" y="3779520"/>
          <a:ext cx="441960" cy="403860"/>
        </a:xfrm>
        <a:prstGeom prst="ellipse">
          <a:avLst/>
        </a:prstGeom>
        <a:gradFill rotWithShape="1">
          <a:gsLst>
            <a:gs pos="0">
              <a:srgbClr val="FFFFFF"/>
            </a:gs>
            <a:gs pos="50000">
              <a:srgbClr xmlns:mc="http://schemas.openxmlformats.org/markup-compatibility/2006" xmlns:a14="http://schemas.microsoft.com/office/drawing/2010/main" val="3366FF" mc:Ignorable="a14" a14:legacySpreadsheetColorIndex="48"/>
            </a:gs>
            <a:gs pos="100000">
              <a:srgbClr val="FFFFFF"/>
            </a:gs>
          </a:gsLst>
          <a:lin ang="2700000" scaled="1"/>
        </a:gra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4</xdr:col>
      <xdr:colOff>548640</xdr:colOff>
      <xdr:row>29</xdr:row>
      <xdr:rowOff>137160</xdr:rowOff>
    </xdr:from>
    <xdr:to>
      <xdr:col>4</xdr:col>
      <xdr:colOff>624840</xdr:colOff>
      <xdr:row>30</xdr:row>
      <xdr:rowOff>45720</xdr:rowOff>
    </xdr:to>
    <xdr:sp macro="" textlink="">
      <xdr:nvSpPr>
        <xdr:cNvPr id="7329" name="Oval 161"/>
        <xdr:cNvSpPr>
          <a:spLocks noChangeArrowheads="1"/>
        </xdr:cNvSpPr>
      </xdr:nvSpPr>
      <xdr:spPr bwMode="auto">
        <a:xfrm>
          <a:off x="5227320" y="4892040"/>
          <a:ext cx="76200" cy="762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2339340</xdr:colOff>
      <xdr:row>23</xdr:row>
      <xdr:rowOff>0</xdr:rowOff>
    </xdr:from>
    <xdr:to>
      <xdr:col>3</xdr:col>
      <xdr:colOff>144780</xdr:colOff>
      <xdr:row>29</xdr:row>
      <xdr:rowOff>30480</xdr:rowOff>
    </xdr:to>
    <xdr:sp macro="" textlink="">
      <xdr:nvSpPr>
        <xdr:cNvPr id="7330" name="Oval 162"/>
        <xdr:cNvSpPr>
          <a:spLocks noChangeArrowheads="1"/>
        </xdr:cNvSpPr>
      </xdr:nvSpPr>
      <xdr:spPr bwMode="auto">
        <a:xfrm>
          <a:off x="3040380" y="3779520"/>
          <a:ext cx="1028700" cy="1005840"/>
        </a:xfrm>
        <a:prstGeom prst="ellipse">
          <a:avLst/>
        </a:prstGeom>
        <a:gradFill rotWithShape="1">
          <a:gsLst>
            <a:gs pos="0">
              <a:srgbClr xmlns:mc="http://schemas.openxmlformats.org/markup-compatibility/2006" xmlns:a14="http://schemas.microsoft.com/office/drawing/2010/main" val="FFFFFF" mc:Ignorable="a14" a14:legacySpreadsheetColorIndex="9"/>
            </a:gs>
            <a:gs pos="100000">
              <a:srgbClr xmlns:mc="http://schemas.openxmlformats.org/markup-compatibility/2006" xmlns:a14="http://schemas.microsoft.com/office/drawing/2010/main" val="FFCC00" mc:Ignorable="a14" a14:legacySpreadsheetColorIndex="51"/>
            </a:gs>
          </a:gsLst>
          <a:path path="rect">
            <a:fillToRect l="100000" b="100000"/>
          </a:path>
        </a:gradFill>
        <a:ln w="9525">
          <a:solidFill>
            <a:srgbClr xmlns:mc="http://schemas.openxmlformats.org/markup-compatibility/2006" xmlns:a14="http://schemas.microsoft.com/office/drawing/2010/main" val="333333" mc:Ignorable="a14" a14:legacySpreadsheetColorIndex="63"/>
          </a:solidFill>
          <a:round/>
          <a:headEnd/>
          <a:tailEnd/>
        </a:ln>
      </xdr:spPr>
    </xdr:sp>
    <xdr:clientData/>
  </xdr:twoCellAnchor>
  <xdr:twoCellAnchor>
    <xdr:from>
      <xdr:col>2</xdr:col>
      <xdr:colOff>2080260</xdr:colOff>
      <xdr:row>23</xdr:row>
      <xdr:rowOff>152400</xdr:rowOff>
    </xdr:from>
    <xdr:to>
      <xdr:col>3</xdr:col>
      <xdr:colOff>449580</xdr:colOff>
      <xdr:row>28</xdr:row>
      <xdr:rowOff>60960</xdr:rowOff>
    </xdr:to>
    <xdr:grpSp>
      <xdr:nvGrpSpPr>
        <xdr:cNvPr id="7349" name="Group 181"/>
        <xdr:cNvGrpSpPr>
          <a:grpSpLocks/>
        </xdr:cNvGrpSpPr>
      </xdr:nvGrpSpPr>
      <xdr:grpSpPr bwMode="auto">
        <a:xfrm>
          <a:off x="2781300" y="3931920"/>
          <a:ext cx="1592580" cy="716280"/>
          <a:chOff x="284" y="413"/>
          <a:chExt cx="163" cy="75"/>
        </a:xfrm>
      </xdr:grpSpPr>
      <xdr:sp macro="" textlink="">
        <xdr:nvSpPr>
          <xdr:cNvPr id="7336" name="Line 168"/>
          <xdr:cNvSpPr>
            <a:spLocks noChangeShapeType="1"/>
          </xdr:cNvSpPr>
        </xdr:nvSpPr>
        <xdr:spPr bwMode="auto">
          <a:xfrm rot="20507577" flipV="1">
            <a:off x="286" y="414"/>
            <a:ext cx="161" cy="74"/>
          </a:xfrm>
          <a:prstGeom prst="line">
            <a:avLst/>
          </a:prstGeom>
          <a:noFill/>
          <a:ln w="1905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sp macro="" textlink="">
        <xdr:nvSpPr>
          <xdr:cNvPr id="7344" name="Line 176"/>
          <xdr:cNvSpPr>
            <a:spLocks noChangeShapeType="1"/>
          </xdr:cNvSpPr>
        </xdr:nvSpPr>
        <xdr:spPr bwMode="auto">
          <a:xfrm rot="20507577" flipV="1">
            <a:off x="284" y="413"/>
            <a:ext cx="160" cy="74"/>
          </a:xfrm>
          <a:prstGeom prst="line">
            <a:avLst/>
          </a:prstGeom>
          <a:noFill/>
          <a:ln w="12700">
            <a:solidFill>
              <a:srgbClr xmlns:mc="http://schemas.openxmlformats.org/markup-compatibility/2006" xmlns:a14="http://schemas.microsoft.com/office/drawing/2010/main" val="808080" mc:Ignorable="a14" a14:legacySpreadsheetColorIndex="23"/>
            </a:solidFill>
            <a:round/>
            <a:headEnd/>
            <a:tailEnd/>
          </a:ln>
          <a:extLst>
            <a:ext uri="{909E8E84-426E-40DD-AFC4-6F175D3DCCD1}">
              <a14:hiddenFill xmlns:a14="http://schemas.microsoft.com/office/drawing/2010/main">
                <a:no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68580</xdr:colOff>
      <xdr:row>1</xdr:row>
      <xdr:rowOff>60960</xdr:rowOff>
    </xdr:from>
    <xdr:to>
      <xdr:col>4</xdr:col>
      <xdr:colOff>259080</xdr:colOff>
      <xdr:row>5</xdr:row>
      <xdr:rowOff>137160</xdr:rowOff>
    </xdr:to>
    <xdr:sp macro="" textlink="">
      <xdr:nvSpPr>
        <xdr:cNvPr id="15362" name="Text Box 2"/>
        <xdr:cNvSpPr txBox="1">
          <a:spLocks noChangeArrowheads="1"/>
        </xdr:cNvSpPr>
      </xdr:nvSpPr>
      <xdr:spPr bwMode="auto">
        <a:xfrm>
          <a:off x="137160" y="114300"/>
          <a:ext cx="3634740" cy="80010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GB" sz="800" b="0" i="0" u="none" strike="noStrike" baseline="0">
              <a:solidFill>
                <a:srgbClr val="000000"/>
              </a:solidFill>
              <a:latin typeface="Arial"/>
              <a:cs typeface="Arial"/>
            </a:rPr>
            <a:t>Using basic mathematics, the orbit that a Rocket will follow after engine cutoff (with no vertical speed) can be simulated by calculating values for each of 250 time periods.While the results are not precise, they do produce a useful  approximation of an elliptical orbit.</a:t>
          </a:r>
        </a:p>
      </xdr:txBody>
    </xdr:sp>
    <xdr:clientData/>
  </xdr:twoCellAnchor>
  <xdr:twoCellAnchor>
    <xdr:from>
      <xdr:col>5</xdr:col>
      <xdr:colOff>175260</xdr:colOff>
      <xdr:row>7</xdr:row>
      <xdr:rowOff>106680</xdr:rowOff>
    </xdr:from>
    <xdr:to>
      <xdr:col>7</xdr:col>
      <xdr:colOff>243840</xdr:colOff>
      <xdr:row>17</xdr:row>
      <xdr:rowOff>7620</xdr:rowOff>
    </xdr:to>
    <xdr:sp macro="" textlink="">
      <xdr:nvSpPr>
        <xdr:cNvPr id="15363" name="Oval 3"/>
        <xdr:cNvSpPr>
          <a:spLocks noChangeArrowheads="1"/>
        </xdr:cNvSpPr>
      </xdr:nvSpPr>
      <xdr:spPr bwMode="auto">
        <a:xfrm>
          <a:off x="4351020" y="1219200"/>
          <a:ext cx="1341120" cy="1577340"/>
        </a:xfrm>
        <a:prstGeom prst="ellipse">
          <a:avLst/>
        </a:prstGeom>
        <a:noFill/>
        <a:ln w="190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495300</xdr:colOff>
      <xdr:row>8</xdr:row>
      <xdr:rowOff>106680</xdr:rowOff>
    </xdr:from>
    <xdr:to>
      <xdr:col>6</xdr:col>
      <xdr:colOff>571500</xdr:colOff>
      <xdr:row>12</xdr:row>
      <xdr:rowOff>160020</xdr:rowOff>
    </xdr:to>
    <xdr:sp macro="" textlink="">
      <xdr:nvSpPr>
        <xdr:cNvPr id="15364" name="Oval 4"/>
        <xdr:cNvSpPr>
          <a:spLocks noChangeArrowheads="1"/>
        </xdr:cNvSpPr>
      </xdr:nvSpPr>
      <xdr:spPr bwMode="auto">
        <a:xfrm>
          <a:off x="4671060" y="1386840"/>
          <a:ext cx="739140" cy="723900"/>
        </a:xfrm>
        <a:prstGeom prst="ellipse">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91440</xdr:colOff>
      <xdr:row>3</xdr:row>
      <xdr:rowOff>137160</xdr:rowOff>
    </xdr:from>
    <xdr:to>
      <xdr:col>7</xdr:col>
      <xdr:colOff>350520</xdr:colOff>
      <xdr:row>7</xdr:row>
      <xdr:rowOff>68580</xdr:rowOff>
    </xdr:to>
    <xdr:sp macro="" textlink="">
      <xdr:nvSpPr>
        <xdr:cNvPr id="15368" name="Text Box 8"/>
        <xdr:cNvSpPr txBox="1">
          <a:spLocks noChangeArrowheads="1"/>
        </xdr:cNvSpPr>
      </xdr:nvSpPr>
      <xdr:spPr bwMode="auto">
        <a:xfrm>
          <a:off x="4267200" y="586740"/>
          <a:ext cx="1531620" cy="5943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PERIGEE</a:t>
          </a:r>
        </a:p>
      </xdr:txBody>
    </xdr:sp>
    <xdr:clientData/>
  </xdr:twoCellAnchor>
  <xdr:twoCellAnchor>
    <xdr:from>
      <xdr:col>5</xdr:col>
      <xdr:colOff>45720</xdr:colOff>
      <xdr:row>17</xdr:row>
      <xdr:rowOff>53340</xdr:rowOff>
    </xdr:from>
    <xdr:to>
      <xdr:col>7</xdr:col>
      <xdr:colOff>365760</xdr:colOff>
      <xdr:row>21</xdr:row>
      <xdr:rowOff>0</xdr:rowOff>
    </xdr:to>
    <xdr:sp macro="" textlink="">
      <xdr:nvSpPr>
        <xdr:cNvPr id="15369" name="Text Box 9"/>
        <xdr:cNvSpPr txBox="1">
          <a:spLocks noChangeArrowheads="1"/>
        </xdr:cNvSpPr>
      </xdr:nvSpPr>
      <xdr:spPr bwMode="auto">
        <a:xfrm>
          <a:off x="4221480" y="2842260"/>
          <a:ext cx="1592580" cy="57912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APOGEE</a:t>
          </a:r>
        </a:p>
      </xdr:txBody>
    </xdr:sp>
    <xdr:clientData/>
  </xdr:twoCellAnchor>
  <xdr:twoCellAnchor>
    <xdr:from>
      <xdr:col>1</xdr:col>
      <xdr:colOff>68580</xdr:colOff>
      <xdr:row>22</xdr:row>
      <xdr:rowOff>7620</xdr:rowOff>
    </xdr:from>
    <xdr:to>
      <xdr:col>3</xdr:col>
      <xdr:colOff>190500</xdr:colOff>
      <xdr:row>34</xdr:row>
      <xdr:rowOff>91440</xdr:rowOff>
    </xdr:to>
    <xdr:graphicFrame macro="">
      <xdr:nvGraphicFramePr>
        <xdr:cNvPr id="1537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251460</xdr:colOff>
      <xdr:row>22</xdr:row>
      <xdr:rowOff>7620</xdr:rowOff>
    </xdr:from>
    <xdr:to>
      <xdr:col>7</xdr:col>
      <xdr:colOff>441960</xdr:colOff>
      <xdr:row>34</xdr:row>
      <xdr:rowOff>91440</xdr:rowOff>
    </xdr:to>
    <xdr:graphicFrame macro="">
      <xdr:nvGraphicFramePr>
        <xdr:cNvPr id="1537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502920</xdr:colOff>
      <xdr:row>1</xdr:row>
      <xdr:rowOff>53340</xdr:rowOff>
    </xdr:from>
    <xdr:to>
      <xdr:col>12</xdr:col>
      <xdr:colOff>175260</xdr:colOff>
      <xdr:row>11</xdr:row>
      <xdr:rowOff>30480</xdr:rowOff>
    </xdr:to>
    <xdr:graphicFrame macro="">
      <xdr:nvGraphicFramePr>
        <xdr:cNvPr id="1537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502920</xdr:colOff>
      <xdr:row>22</xdr:row>
      <xdr:rowOff>7620</xdr:rowOff>
    </xdr:from>
    <xdr:to>
      <xdr:col>12</xdr:col>
      <xdr:colOff>182880</xdr:colOff>
      <xdr:row>34</xdr:row>
      <xdr:rowOff>91440</xdr:rowOff>
    </xdr:to>
    <xdr:graphicFrame macro="">
      <xdr:nvGraphicFramePr>
        <xdr:cNvPr id="1537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502920</xdr:colOff>
      <xdr:row>11</xdr:row>
      <xdr:rowOff>91440</xdr:rowOff>
    </xdr:from>
    <xdr:to>
      <xdr:col>12</xdr:col>
      <xdr:colOff>175260</xdr:colOff>
      <xdr:row>21</xdr:row>
      <xdr:rowOff>30480</xdr:rowOff>
    </xdr:to>
    <xdr:graphicFrame macro="">
      <xdr:nvGraphicFramePr>
        <xdr:cNvPr id="1537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342900</xdr:colOff>
      <xdr:row>1</xdr:row>
      <xdr:rowOff>129540</xdr:rowOff>
    </xdr:from>
    <xdr:to>
      <xdr:col>7</xdr:col>
      <xdr:colOff>342900</xdr:colOff>
      <xdr:row>3</xdr:row>
      <xdr:rowOff>15240</xdr:rowOff>
    </xdr:to>
    <xdr:sp macro="" textlink="">
      <xdr:nvSpPr>
        <xdr:cNvPr id="15389" name="WordArt 29"/>
        <xdr:cNvSpPr>
          <a:spLocks noChangeArrowheads="1" noChangeShapeType="1" noTextEdit="1"/>
        </xdr:cNvSpPr>
      </xdr:nvSpPr>
      <xdr:spPr bwMode="auto">
        <a:xfrm>
          <a:off x="3855720" y="182880"/>
          <a:ext cx="1935480" cy="28194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val="FFFFFF"/>
              </a:solidFill>
              <a:effectLst>
                <a:outerShdw dist="35921" dir="2700000" algn="ctr" rotWithShape="0">
                  <a:srgbClr val="808080">
                    <a:alpha val="80000"/>
                  </a:srgbClr>
                </a:outerShdw>
              </a:effectLst>
              <a:latin typeface="Arial Black" panose="020B0A04020102020204" pitchFamily="34" charset="0"/>
            </a:rPr>
            <a:t>Elliptical orbits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68580</xdr:colOff>
      <xdr:row>1</xdr:row>
      <xdr:rowOff>76200</xdr:rowOff>
    </xdr:from>
    <xdr:to>
      <xdr:col>4</xdr:col>
      <xdr:colOff>259080</xdr:colOff>
      <xdr:row>5</xdr:row>
      <xdr:rowOff>137160</xdr:rowOff>
    </xdr:to>
    <xdr:sp macro="" textlink="">
      <xdr:nvSpPr>
        <xdr:cNvPr id="2" name="Text Box 2"/>
        <xdr:cNvSpPr txBox="1">
          <a:spLocks noChangeArrowheads="1"/>
        </xdr:cNvSpPr>
      </xdr:nvSpPr>
      <xdr:spPr bwMode="auto">
        <a:xfrm>
          <a:off x="137160" y="129540"/>
          <a:ext cx="3634740" cy="7848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rtl="0"/>
          <a:r>
            <a:rPr lang="en-GB" sz="800" b="0" i="0" baseline="0">
              <a:effectLst/>
              <a:latin typeface="Arial" panose="020B0604020202020204" pitchFamily="34" charset="0"/>
              <a:ea typeface="+mn-ea"/>
              <a:cs typeface="Arial" panose="020B0604020202020204" pitchFamily="34" charset="0"/>
            </a:rPr>
            <a:t>Using basic mathematics, the orbit that a Rocket will follow after engine cutoff (with no vertical speed) can be simulated by calculating values for each of 250 time periods.While the results are not precise, they do produce a useful  approximation of an elliptical orbit.</a:t>
          </a:r>
          <a:endParaRPr lang="en-GB" sz="800">
            <a:effectLst/>
            <a:latin typeface="Arial" panose="020B0604020202020204" pitchFamily="34" charset="0"/>
            <a:cs typeface="Arial" panose="020B0604020202020204" pitchFamily="34" charset="0"/>
          </a:endParaRPr>
        </a:p>
      </xdr:txBody>
    </xdr:sp>
    <xdr:clientData/>
  </xdr:twoCellAnchor>
  <xdr:twoCellAnchor>
    <xdr:from>
      <xdr:col>5</xdr:col>
      <xdr:colOff>175260</xdr:colOff>
      <xdr:row>7</xdr:row>
      <xdr:rowOff>106680</xdr:rowOff>
    </xdr:from>
    <xdr:to>
      <xdr:col>7</xdr:col>
      <xdr:colOff>243840</xdr:colOff>
      <xdr:row>17</xdr:row>
      <xdr:rowOff>7620</xdr:rowOff>
    </xdr:to>
    <xdr:sp macro="" textlink="">
      <xdr:nvSpPr>
        <xdr:cNvPr id="3" name="Oval 3"/>
        <xdr:cNvSpPr>
          <a:spLocks noChangeArrowheads="1"/>
        </xdr:cNvSpPr>
      </xdr:nvSpPr>
      <xdr:spPr bwMode="auto">
        <a:xfrm>
          <a:off x="4351020" y="1219200"/>
          <a:ext cx="1341120" cy="1577340"/>
        </a:xfrm>
        <a:prstGeom prst="ellipse">
          <a:avLst/>
        </a:prstGeom>
        <a:noFill/>
        <a:ln w="19050">
          <a:solidFill>
            <a:srgbClr xmlns:mc="http://schemas.openxmlformats.org/markup-compatibility/2006" xmlns:a14="http://schemas.microsoft.com/office/drawing/2010/main" val="0000FF" mc:Ignorable="a14" a14:legacySpreadsheetColorIndex="12"/>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495300</xdr:colOff>
      <xdr:row>8</xdr:row>
      <xdr:rowOff>106680</xdr:rowOff>
    </xdr:from>
    <xdr:to>
      <xdr:col>6</xdr:col>
      <xdr:colOff>571500</xdr:colOff>
      <xdr:row>12</xdr:row>
      <xdr:rowOff>160020</xdr:rowOff>
    </xdr:to>
    <xdr:sp macro="" textlink="">
      <xdr:nvSpPr>
        <xdr:cNvPr id="4" name="Oval 4"/>
        <xdr:cNvSpPr>
          <a:spLocks noChangeArrowheads="1"/>
        </xdr:cNvSpPr>
      </xdr:nvSpPr>
      <xdr:spPr bwMode="auto">
        <a:xfrm>
          <a:off x="4671060" y="1386840"/>
          <a:ext cx="739140" cy="723900"/>
        </a:xfrm>
        <a:prstGeom prst="ellipse">
          <a:avLst/>
        </a:prstGeom>
        <a:gradFill rotWithShape="1">
          <a:gsLst>
            <a:gs pos="0">
              <a:srgbClr xmlns:mc="http://schemas.openxmlformats.org/markup-compatibility/2006" xmlns:a14="http://schemas.microsoft.com/office/drawing/2010/main" val="99CCFF" mc:Ignorable="a14" a14:legacySpreadsheetColorIndex="44"/>
            </a:gs>
            <a:gs pos="100000">
              <a:srgbClr xmlns:mc="http://schemas.openxmlformats.org/markup-compatibility/2006" xmlns:a14="http://schemas.microsoft.com/office/drawing/2010/main" val="475E76" mc:Ignorable="a14" a14:legacySpreadsheetColorIndex="44">
                <a:gamma/>
                <a:shade val="46275"/>
                <a:invGamma/>
              </a:srgbClr>
            </a:gs>
          </a:gsLst>
          <a:path path="shape">
            <a:fillToRect l="50000" t="50000" r="50000" b="50000"/>
          </a:path>
        </a:gra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5</xdr:col>
      <xdr:colOff>76200</xdr:colOff>
      <xdr:row>3</xdr:row>
      <xdr:rowOff>137160</xdr:rowOff>
    </xdr:from>
    <xdr:to>
      <xdr:col>7</xdr:col>
      <xdr:colOff>373380</xdr:colOff>
      <xdr:row>7</xdr:row>
      <xdr:rowOff>68580</xdr:rowOff>
    </xdr:to>
    <xdr:sp macro="" textlink="">
      <xdr:nvSpPr>
        <xdr:cNvPr id="5" name="Text Box 8"/>
        <xdr:cNvSpPr txBox="1">
          <a:spLocks noChangeArrowheads="1"/>
        </xdr:cNvSpPr>
      </xdr:nvSpPr>
      <xdr:spPr bwMode="auto">
        <a:xfrm>
          <a:off x="4251960" y="586740"/>
          <a:ext cx="1569720" cy="59436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PERIGEE</a:t>
          </a:r>
        </a:p>
      </xdr:txBody>
    </xdr:sp>
    <xdr:clientData/>
  </xdr:twoCellAnchor>
  <xdr:twoCellAnchor>
    <xdr:from>
      <xdr:col>5</xdr:col>
      <xdr:colOff>38100</xdr:colOff>
      <xdr:row>17</xdr:row>
      <xdr:rowOff>53340</xdr:rowOff>
    </xdr:from>
    <xdr:to>
      <xdr:col>7</xdr:col>
      <xdr:colOff>365760</xdr:colOff>
      <xdr:row>21</xdr:row>
      <xdr:rowOff>0</xdr:rowOff>
    </xdr:to>
    <xdr:sp macro="" textlink="">
      <xdr:nvSpPr>
        <xdr:cNvPr id="6" name="Text Box 9"/>
        <xdr:cNvSpPr txBox="1">
          <a:spLocks noChangeArrowheads="1"/>
        </xdr:cNvSpPr>
      </xdr:nvSpPr>
      <xdr:spPr bwMode="auto">
        <a:xfrm>
          <a:off x="4213860" y="2842260"/>
          <a:ext cx="1600200" cy="579120"/>
        </a:xfrm>
        <a:prstGeom prst="rect">
          <a:avLst/>
        </a:prstGeom>
        <a:solidFill>
          <a:srgbClr xmlns:mc="http://schemas.openxmlformats.org/markup-compatibility/2006" xmlns:a14="http://schemas.microsoft.com/office/drawing/2010/main" val="FFCC99" mc:Ignorable="a14" a14:legacySpreadsheetColorIndex="4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GB" sz="800" b="0" i="0" u="none" strike="noStrike" baseline="0">
              <a:solidFill>
                <a:srgbClr val="000000"/>
              </a:solidFill>
              <a:latin typeface="Arial"/>
              <a:cs typeface="Arial"/>
            </a:rPr>
            <a:t>APOGEE</a:t>
          </a:r>
        </a:p>
      </xdr:txBody>
    </xdr:sp>
    <xdr:clientData/>
  </xdr:twoCellAnchor>
  <xdr:twoCellAnchor>
    <xdr:from>
      <xdr:col>7</xdr:col>
      <xdr:colOff>419100</xdr:colOff>
      <xdr:row>1</xdr:row>
      <xdr:rowOff>60960</xdr:rowOff>
    </xdr:from>
    <xdr:to>
      <xdr:col>13</xdr:col>
      <xdr:colOff>548640</xdr:colOff>
      <xdr:row>21</xdr:row>
      <xdr:rowOff>0</xdr:rowOff>
    </xdr:to>
    <xdr:graphicFrame macro="">
      <xdr:nvGraphicFramePr>
        <xdr:cNvPr id="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342900</xdr:colOff>
      <xdr:row>1</xdr:row>
      <xdr:rowOff>129540</xdr:rowOff>
    </xdr:from>
    <xdr:to>
      <xdr:col>7</xdr:col>
      <xdr:colOff>342900</xdr:colOff>
      <xdr:row>3</xdr:row>
      <xdr:rowOff>15240</xdr:rowOff>
    </xdr:to>
    <xdr:sp macro="" textlink="">
      <xdr:nvSpPr>
        <xdr:cNvPr id="12" name="WordArt 29"/>
        <xdr:cNvSpPr>
          <a:spLocks noChangeArrowheads="1" noChangeShapeType="1" noTextEdit="1"/>
        </xdr:cNvSpPr>
      </xdr:nvSpPr>
      <xdr:spPr bwMode="auto">
        <a:xfrm>
          <a:off x="3855720" y="182880"/>
          <a:ext cx="1935480" cy="281940"/>
        </a:xfrm>
        <a:prstGeom prst="rect">
          <a:avLst/>
        </a:prstGeom>
      </xdr:spPr>
      <xdr:txBody>
        <a:bodyPr wrap="none" fromWordArt="1">
          <a:prstTxWarp prst="textPlain">
            <a:avLst>
              <a:gd name="adj" fmla="val 50000"/>
            </a:avLst>
          </a:prstTxWarp>
        </a:bodyPr>
        <a:lstStyle/>
        <a:p>
          <a:pPr algn="ctr" rtl="0">
            <a:buNone/>
          </a:pPr>
          <a:r>
            <a:rPr lang="en-GB" sz="1600" i="1" kern="10" spc="0">
              <a:ln w="12700">
                <a:solidFill>
                  <a:srgbClr xmlns:mc="http://schemas.openxmlformats.org/markup-compatibility/2006" xmlns:a14="http://schemas.microsoft.com/office/drawing/2010/main" val="000080" mc:Ignorable="a14" a14:legacySpreadsheetColorIndex="18"/>
                </a:solidFill>
                <a:round/>
                <a:headEnd/>
                <a:tailEnd/>
              </a:ln>
              <a:solidFill>
                <a:srgbClr val="FFFFFF"/>
              </a:solidFill>
              <a:effectLst>
                <a:outerShdw dist="35921" dir="2700000" algn="ctr" rotWithShape="0">
                  <a:srgbClr val="808080">
                    <a:alpha val="80000"/>
                  </a:srgbClr>
                </a:outerShdw>
              </a:effectLst>
              <a:latin typeface="Arial Black" panose="020B0A04020102020204" pitchFamily="34" charset="0"/>
            </a:rPr>
            <a:t>Elliptical orbits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9:Q34"/>
  <sheetViews>
    <sheetView showGridLines="0" showRowColHeaders="0" tabSelected="1" workbookViewId="0">
      <selection activeCell="O2" sqref="O2"/>
    </sheetView>
  </sheetViews>
  <sheetFormatPr defaultRowHeight="13.2" x14ac:dyDescent="0.25"/>
  <cols>
    <col min="1" max="1" width="1.33203125" customWidth="1"/>
  </cols>
  <sheetData>
    <row r="19" spans="15:17" x14ac:dyDescent="0.25">
      <c r="Q19" s="12"/>
    </row>
    <row r="23" spans="15:17" x14ac:dyDescent="0.25">
      <c r="O23" s="12"/>
    </row>
    <row r="34" spans="2:14" s="76" customFormat="1" ht="15" customHeight="1" x14ac:dyDescent="0.25">
      <c r="B34" s="126"/>
      <c r="C34" s="126"/>
      <c r="D34" s="126"/>
      <c r="E34" s="126"/>
      <c r="F34" s="126"/>
      <c r="G34" s="126"/>
      <c r="H34" s="126"/>
      <c r="I34" s="126"/>
      <c r="J34" s="126"/>
      <c r="K34" s="126"/>
      <c r="L34" s="126"/>
      <c r="M34" s="126"/>
      <c r="N34" s="126"/>
    </row>
  </sheetData>
  <sheetProtection algorithmName="SHA-512" hashValue="k1XzN/EqjcKW30d9faaE1jwKz6JEoNnrd5cTbxRTlVnQCI03c7mGgwQkWm0hQnqyad6rGTqu3ITjn90t021V4Q==" saltValue="iI3Qo1hm8K3v1ucSgG1I9A==" spinCount="100000" sheet="1" objects="1" scenarios="1" selectLockedCells="1" selectUnlockedCells="1"/>
  <mergeCells count="1">
    <mergeCell ref="B34:N34"/>
  </mergeCells>
  <phoneticPr fontId="1" type="noConversion"/>
  <printOptions horizontalCentered="1" verticalCentered="1"/>
  <pageMargins left="0.74803149606299213" right="0.15748031496062992" top="0.78740157480314965" bottom="0.59055118110236227" header="0.51181102362204722" footer="0.51181102362204722"/>
  <pageSetup paperSize="9" orientation="landscape" r:id="rId1"/>
  <headerFooter alignWithMargins="0">
    <oddHeader>&amp;LCopyright 2018 JD Palmer&amp;CRockets Orbits and Newton - Dynamics&amp;R&amp;D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N44"/>
  <sheetViews>
    <sheetView showGridLines="0" showRowColHeaders="0" workbookViewId="0">
      <selection activeCell="C27" sqref="C27:D28"/>
    </sheetView>
  </sheetViews>
  <sheetFormatPr defaultRowHeight="13.2" x14ac:dyDescent="0.25"/>
  <cols>
    <col min="1" max="1" width="0.88671875" customWidth="1"/>
    <col min="2" max="2" width="29.33203125" customWidth="1"/>
    <col min="3" max="14" width="8.6640625" customWidth="1"/>
  </cols>
  <sheetData>
    <row r="1" spans="2:14" ht="5.25" customHeight="1" x14ac:dyDescent="0.25"/>
    <row r="2" spans="2:14" x14ac:dyDescent="0.25">
      <c r="B2" s="13"/>
      <c r="C2" s="14"/>
      <c r="D2" s="14"/>
      <c r="E2" s="14"/>
      <c r="F2" s="14"/>
      <c r="G2" s="14"/>
      <c r="H2" s="14"/>
      <c r="I2" s="14"/>
      <c r="J2" s="14"/>
      <c r="K2" s="14"/>
      <c r="L2" s="14"/>
      <c r="M2" s="14"/>
      <c r="N2" s="21"/>
    </row>
    <row r="3" spans="2:14" x14ac:dyDescent="0.25">
      <c r="B3" s="15"/>
      <c r="C3" s="16"/>
      <c r="D3" s="16"/>
      <c r="E3" s="16"/>
      <c r="F3" s="16"/>
      <c r="G3" s="16"/>
      <c r="H3" s="16"/>
      <c r="I3" s="16"/>
      <c r="J3" s="16"/>
      <c r="K3" s="16"/>
      <c r="L3" s="16"/>
      <c r="M3" s="16"/>
      <c r="N3" s="17"/>
    </row>
    <row r="4" spans="2:14" x14ac:dyDescent="0.25">
      <c r="B4" s="15"/>
      <c r="C4" s="16"/>
      <c r="D4" s="16"/>
      <c r="E4" s="16"/>
      <c r="F4" s="16"/>
      <c r="G4" s="16"/>
      <c r="H4" s="16"/>
      <c r="I4" s="16"/>
      <c r="J4" s="16"/>
      <c r="K4" s="16"/>
      <c r="L4" s="16"/>
      <c r="M4" s="16"/>
      <c r="N4" s="17"/>
    </row>
    <row r="5" spans="2:14" x14ac:dyDescent="0.25">
      <c r="B5" s="15"/>
      <c r="C5" s="16"/>
      <c r="D5" s="16"/>
      <c r="E5" s="16"/>
      <c r="F5" s="16"/>
      <c r="G5" s="16"/>
      <c r="H5" s="16"/>
      <c r="I5" s="16"/>
      <c r="J5" s="16"/>
      <c r="K5" s="16"/>
      <c r="L5" s="16"/>
      <c r="M5" s="16"/>
      <c r="N5" s="17"/>
    </row>
    <row r="6" spans="2:14" x14ac:dyDescent="0.25">
      <c r="B6" s="15"/>
      <c r="C6" s="16"/>
      <c r="D6" s="16"/>
      <c r="E6" s="16"/>
      <c r="F6" s="16"/>
      <c r="G6" s="16"/>
      <c r="H6" s="16"/>
      <c r="I6" s="16"/>
      <c r="J6" s="16"/>
      <c r="K6" s="16"/>
      <c r="L6" s="16"/>
      <c r="M6" s="16"/>
      <c r="N6" s="17"/>
    </row>
    <row r="7" spans="2:14" x14ac:dyDescent="0.25">
      <c r="B7" s="15"/>
      <c r="C7" s="16"/>
      <c r="D7" s="16"/>
      <c r="E7" s="16"/>
      <c r="F7" s="16"/>
      <c r="G7" s="16"/>
      <c r="H7" s="16"/>
      <c r="I7" s="16"/>
      <c r="J7" s="16"/>
      <c r="K7" s="16"/>
      <c r="L7" s="16"/>
      <c r="M7" s="16"/>
      <c r="N7" s="17"/>
    </row>
    <row r="8" spans="2:14" x14ac:dyDescent="0.25">
      <c r="B8" s="15"/>
      <c r="C8" s="16"/>
      <c r="D8" s="16"/>
      <c r="E8" s="16"/>
      <c r="F8" s="16"/>
      <c r="G8" s="16"/>
      <c r="H8" s="16"/>
      <c r="I8" s="16"/>
      <c r="J8" s="16"/>
      <c r="K8" s="16"/>
      <c r="L8" s="16"/>
      <c r="M8" s="16"/>
      <c r="N8" s="17"/>
    </row>
    <row r="9" spans="2:14" x14ac:dyDescent="0.25">
      <c r="B9" s="15"/>
      <c r="C9" s="16"/>
      <c r="D9" s="16"/>
      <c r="E9" s="16"/>
      <c r="F9" s="16"/>
      <c r="G9" s="16"/>
      <c r="H9" s="16"/>
      <c r="I9" s="16"/>
      <c r="J9" s="16"/>
      <c r="K9" s="16"/>
      <c r="L9" s="16"/>
      <c r="M9" s="16"/>
      <c r="N9" s="17"/>
    </row>
    <row r="10" spans="2:14" x14ac:dyDescent="0.25">
      <c r="B10" s="15"/>
      <c r="C10" s="16"/>
      <c r="D10" s="16"/>
      <c r="E10" s="16"/>
      <c r="F10" s="16"/>
      <c r="G10" s="16"/>
      <c r="H10" s="16"/>
      <c r="I10" s="16"/>
      <c r="J10" s="16"/>
      <c r="K10" s="16"/>
      <c r="L10" s="16"/>
      <c r="M10" s="16"/>
      <c r="N10" s="17"/>
    </row>
    <row r="11" spans="2:14" x14ac:dyDescent="0.25">
      <c r="B11" s="15"/>
      <c r="C11" s="16"/>
      <c r="D11" s="16"/>
      <c r="E11" s="16"/>
      <c r="F11" s="16"/>
      <c r="G11" s="16"/>
      <c r="H11" s="16"/>
      <c r="I11" s="16"/>
      <c r="J11" s="16"/>
      <c r="K11" s="16"/>
      <c r="L11" s="16"/>
      <c r="M11" s="16"/>
      <c r="N11" s="17"/>
    </row>
    <row r="12" spans="2:14" x14ac:dyDescent="0.25">
      <c r="B12" s="15"/>
      <c r="C12" s="16"/>
      <c r="D12" s="16"/>
      <c r="E12" s="16"/>
      <c r="F12" s="16"/>
      <c r="G12" s="16"/>
      <c r="H12" s="16"/>
      <c r="I12" s="16"/>
      <c r="J12" s="16"/>
      <c r="K12" s="16"/>
      <c r="L12" s="16"/>
      <c r="M12" s="16"/>
      <c r="N12" s="17"/>
    </row>
    <row r="13" spans="2:14" x14ac:dyDescent="0.25">
      <c r="B13" s="15"/>
      <c r="C13" s="16"/>
      <c r="D13" s="16"/>
      <c r="E13" s="16"/>
      <c r="F13" s="16"/>
      <c r="G13" s="16"/>
      <c r="H13" s="16"/>
      <c r="I13" s="16"/>
      <c r="J13" s="16"/>
      <c r="K13" s="16"/>
      <c r="L13" s="16"/>
      <c r="M13" s="16"/>
      <c r="N13" s="17"/>
    </row>
    <row r="14" spans="2:14" x14ac:dyDescent="0.25">
      <c r="B14" s="15"/>
      <c r="C14" s="16"/>
      <c r="D14" s="16"/>
      <c r="E14" s="16"/>
      <c r="F14" s="16"/>
      <c r="G14" s="16"/>
      <c r="H14" s="16"/>
      <c r="I14" s="16"/>
      <c r="J14" s="16"/>
      <c r="K14" s="16"/>
      <c r="L14" s="16"/>
      <c r="M14" s="16"/>
      <c r="N14" s="17"/>
    </row>
    <row r="15" spans="2:14" x14ac:dyDescent="0.25">
      <c r="B15" s="15"/>
      <c r="C15" s="16"/>
      <c r="D15" s="16"/>
      <c r="E15" s="16"/>
      <c r="F15" s="16"/>
      <c r="G15" s="16"/>
      <c r="H15" s="16"/>
      <c r="I15" s="16"/>
      <c r="J15" s="16"/>
      <c r="K15" s="16"/>
      <c r="L15" s="16"/>
      <c r="M15" s="16"/>
      <c r="N15" s="17"/>
    </row>
    <row r="16" spans="2:14" x14ac:dyDescent="0.25">
      <c r="B16" s="15"/>
      <c r="C16" s="16"/>
      <c r="D16" s="16"/>
      <c r="E16" s="16"/>
      <c r="F16" s="16"/>
      <c r="G16" s="16"/>
      <c r="H16" s="16"/>
      <c r="I16" s="16"/>
      <c r="J16" s="16"/>
      <c r="K16" s="16"/>
      <c r="L16" s="16"/>
      <c r="M16" s="16"/>
      <c r="N16" s="17"/>
    </row>
    <row r="17" spans="2:14" x14ac:dyDescent="0.25">
      <c r="B17" s="15"/>
      <c r="C17" s="16"/>
      <c r="D17" s="16"/>
      <c r="E17" s="16"/>
      <c r="F17" s="16"/>
      <c r="G17" s="16"/>
      <c r="H17" s="16"/>
      <c r="I17" s="16"/>
      <c r="J17" s="16"/>
      <c r="K17" s="16"/>
      <c r="L17" s="16"/>
      <c r="M17" s="16"/>
      <c r="N17" s="17"/>
    </row>
    <row r="18" spans="2:14" x14ac:dyDescent="0.25">
      <c r="B18" s="15"/>
      <c r="C18" s="16"/>
      <c r="D18" s="16"/>
      <c r="E18" s="16"/>
      <c r="F18" s="16"/>
      <c r="G18" s="16"/>
      <c r="H18" s="16"/>
      <c r="I18" s="16"/>
      <c r="J18" s="16"/>
      <c r="K18" s="16"/>
      <c r="L18" s="16"/>
      <c r="M18" s="16"/>
      <c r="N18" s="17"/>
    </row>
    <row r="19" spans="2:14" x14ac:dyDescent="0.25">
      <c r="B19" s="15"/>
      <c r="C19" s="16"/>
      <c r="D19" s="16"/>
      <c r="E19" s="16"/>
      <c r="F19" s="16"/>
      <c r="G19" s="16"/>
      <c r="H19" s="16"/>
      <c r="I19" s="16"/>
      <c r="J19" s="16"/>
      <c r="K19" s="16"/>
      <c r="L19" s="16"/>
      <c r="M19" s="16"/>
      <c r="N19" s="17"/>
    </row>
    <row r="20" spans="2:14" x14ac:dyDescent="0.25">
      <c r="B20" s="15"/>
      <c r="C20" s="16"/>
      <c r="D20" s="16"/>
      <c r="E20" s="16"/>
      <c r="F20" s="16"/>
      <c r="G20" s="16"/>
      <c r="H20" s="16"/>
      <c r="I20" s="16"/>
      <c r="J20" s="16"/>
      <c r="K20" s="16"/>
      <c r="L20" s="16"/>
      <c r="M20" s="16"/>
      <c r="N20" s="17"/>
    </row>
    <row r="21" spans="2:14" x14ac:dyDescent="0.25">
      <c r="B21" s="15"/>
      <c r="C21" s="16"/>
      <c r="D21" s="16"/>
      <c r="E21" s="16"/>
      <c r="F21" s="16"/>
      <c r="G21" s="16"/>
      <c r="H21" s="16"/>
      <c r="I21" s="16"/>
      <c r="J21" s="16"/>
      <c r="K21" s="16"/>
      <c r="L21" s="16"/>
      <c r="M21" s="16"/>
      <c r="N21" s="17"/>
    </row>
    <row r="22" spans="2:14" x14ac:dyDescent="0.25">
      <c r="B22" s="15"/>
      <c r="C22" s="16"/>
      <c r="D22" s="16"/>
      <c r="E22" s="16"/>
      <c r="F22" s="16"/>
      <c r="G22" s="16"/>
      <c r="H22" s="16"/>
      <c r="I22" s="16"/>
      <c r="J22" s="16"/>
      <c r="K22" s="16"/>
      <c r="L22" s="16"/>
      <c r="M22" s="16"/>
      <c r="N22" s="17"/>
    </row>
    <row r="23" spans="2:14" x14ac:dyDescent="0.25">
      <c r="B23" s="15"/>
      <c r="C23" s="16"/>
      <c r="D23" s="16"/>
      <c r="E23" s="16"/>
      <c r="F23" s="16"/>
      <c r="G23" s="16"/>
      <c r="H23" s="16"/>
      <c r="I23" s="16"/>
      <c r="J23" s="16"/>
      <c r="K23" s="16"/>
      <c r="L23" s="16"/>
      <c r="M23" s="16"/>
      <c r="N23" s="17"/>
    </row>
    <row r="24" spans="2:14" x14ac:dyDescent="0.25">
      <c r="B24" s="15"/>
      <c r="C24" s="16"/>
      <c r="D24" s="16"/>
      <c r="E24" s="16"/>
      <c r="F24" s="16"/>
      <c r="G24" s="16"/>
      <c r="H24" s="16"/>
      <c r="I24" s="16"/>
      <c r="J24" s="16"/>
      <c r="K24" s="16"/>
      <c r="L24" s="16"/>
      <c r="M24" s="16"/>
      <c r="N24" s="17"/>
    </row>
    <row r="25" spans="2:14" x14ac:dyDescent="0.25">
      <c r="B25" s="15"/>
      <c r="C25" s="16"/>
      <c r="D25" s="16"/>
      <c r="E25" s="16"/>
      <c r="F25" s="16"/>
      <c r="G25" s="16"/>
      <c r="H25" s="16"/>
      <c r="I25" s="16"/>
      <c r="J25" s="16"/>
      <c r="K25" s="16"/>
      <c r="L25" s="16"/>
      <c r="M25" s="16"/>
      <c r="N25" s="17"/>
    </row>
    <row r="26" spans="2:14" ht="7.5" customHeight="1" x14ac:dyDescent="0.25">
      <c r="B26" s="15"/>
      <c r="C26" s="16"/>
      <c r="D26" s="16"/>
      <c r="E26" s="16"/>
      <c r="F26" s="16"/>
      <c r="G26" s="16"/>
      <c r="H26" s="16"/>
      <c r="I26" s="16"/>
      <c r="J26" s="16"/>
      <c r="K26" s="16"/>
      <c r="L26" s="16"/>
      <c r="M26" s="16"/>
      <c r="N26" s="17"/>
    </row>
    <row r="27" spans="2:14" ht="12" customHeight="1" x14ac:dyDescent="0.25">
      <c r="B27" s="131" t="s">
        <v>91</v>
      </c>
      <c r="C27" s="133">
        <v>9.8000000000000007</v>
      </c>
      <c r="D27" s="134"/>
      <c r="E27" s="127">
        <f>IF(C42=0,ROUND($C$27,1)," ")</f>
        <v>9.8000000000000007</v>
      </c>
      <c r="F27" s="128"/>
      <c r="G27" s="127">
        <f>IF(C42=0,ROUND($C$27,1)," ")</f>
        <v>9.8000000000000007</v>
      </c>
      <c r="H27" s="128"/>
      <c r="I27" s="127">
        <f>IF(C42=0,ROUND($C$27,1)," ")</f>
        <v>9.8000000000000007</v>
      </c>
      <c r="J27" s="128"/>
      <c r="K27" s="127">
        <v>0</v>
      </c>
      <c r="L27" s="128"/>
      <c r="M27" s="127">
        <v>0</v>
      </c>
      <c r="N27" s="128"/>
    </row>
    <row r="28" spans="2:14" ht="12" customHeight="1" x14ac:dyDescent="0.25">
      <c r="B28" s="132"/>
      <c r="C28" s="135"/>
      <c r="D28" s="136"/>
      <c r="E28" s="129"/>
      <c r="F28" s="130"/>
      <c r="G28" s="129"/>
      <c r="H28" s="130"/>
      <c r="I28" s="129"/>
      <c r="J28" s="130"/>
      <c r="K28" s="129"/>
      <c r="L28" s="130"/>
      <c r="M28" s="129"/>
      <c r="N28" s="130"/>
    </row>
    <row r="29" spans="2:14" ht="12" customHeight="1" x14ac:dyDescent="0.25">
      <c r="B29" s="131" t="s">
        <v>116</v>
      </c>
      <c r="C29" s="127">
        <f>IF(C42=0,C31*ROUND(C27,1)/9.8," ")</f>
        <v>100</v>
      </c>
      <c r="D29" s="128"/>
      <c r="E29" s="127">
        <f>IF(C42=0,E31*E27/9.8," ")</f>
        <v>100</v>
      </c>
      <c r="F29" s="128"/>
      <c r="G29" s="133">
        <v>200</v>
      </c>
      <c r="H29" s="134"/>
      <c r="I29" s="127">
        <v>0</v>
      </c>
      <c r="J29" s="128"/>
      <c r="K29" s="127">
        <v>0</v>
      </c>
      <c r="L29" s="128"/>
      <c r="M29" s="127">
        <f>IF(C42=0,G29," ")</f>
        <v>200</v>
      </c>
      <c r="N29" s="128"/>
    </row>
    <row r="30" spans="2:14" ht="12" customHeight="1" x14ac:dyDescent="0.25">
      <c r="B30" s="132"/>
      <c r="C30" s="129"/>
      <c r="D30" s="130"/>
      <c r="E30" s="129"/>
      <c r="F30" s="130"/>
      <c r="G30" s="135"/>
      <c r="H30" s="136"/>
      <c r="I30" s="129"/>
      <c r="J30" s="130"/>
      <c r="K30" s="129"/>
      <c r="L30" s="130"/>
      <c r="M30" s="129"/>
      <c r="N30" s="130"/>
    </row>
    <row r="31" spans="2:14" ht="12" customHeight="1" x14ac:dyDescent="0.25">
      <c r="B31" s="75" t="s">
        <v>51</v>
      </c>
      <c r="C31" s="138">
        <v>100</v>
      </c>
      <c r="D31" s="138"/>
      <c r="E31" s="137">
        <f>C31</f>
        <v>100</v>
      </c>
      <c r="F31" s="137"/>
      <c r="G31" s="137">
        <f>C31</f>
        <v>100</v>
      </c>
      <c r="H31" s="137"/>
      <c r="I31" s="137">
        <f>C31</f>
        <v>100</v>
      </c>
      <c r="J31" s="137"/>
      <c r="K31" s="137">
        <f>C31</f>
        <v>100</v>
      </c>
      <c r="L31" s="137"/>
      <c r="M31" s="137">
        <f>C31</f>
        <v>100</v>
      </c>
      <c r="N31" s="137"/>
    </row>
    <row r="32" spans="2:14" ht="12" customHeight="1" x14ac:dyDescent="0.25">
      <c r="B32" s="78" t="s">
        <v>52</v>
      </c>
      <c r="C32" s="139">
        <f>IF(C42=0,C33*C31," ")</f>
        <v>100</v>
      </c>
      <c r="D32" s="139"/>
      <c r="E32" s="139">
        <f>IF(C42=0,E33*E31," ")</f>
        <v>100</v>
      </c>
      <c r="F32" s="139"/>
      <c r="G32" s="139">
        <f>IF(C42=0,G33*G31," ")</f>
        <v>200</v>
      </c>
      <c r="H32" s="139"/>
      <c r="I32" s="139">
        <f>IF(C42=0,I33*I31," ")</f>
        <v>0</v>
      </c>
      <c r="J32" s="139"/>
      <c r="K32" s="139">
        <f>IF(C42=0,K33*K31," ")</f>
        <v>0</v>
      </c>
      <c r="L32" s="139"/>
      <c r="M32" s="139">
        <f>IF(C42=0,M33*M31," ")</f>
        <v>200</v>
      </c>
      <c r="N32" s="139"/>
    </row>
    <row r="33" spans="2:14" ht="12" customHeight="1" x14ac:dyDescent="0.25">
      <c r="B33" s="75" t="s">
        <v>44</v>
      </c>
      <c r="C33" s="137">
        <f>IF(C42=0,C29/C31," ")</f>
        <v>1</v>
      </c>
      <c r="D33" s="137"/>
      <c r="E33" s="137">
        <f>IF(C42=0,E29/E31," ")</f>
        <v>1</v>
      </c>
      <c r="F33" s="137"/>
      <c r="G33" s="137">
        <f>IF(C42=0,G29/G31," ")</f>
        <v>2</v>
      </c>
      <c r="H33" s="137"/>
      <c r="I33" s="137">
        <f>IF(C42=0,I29/I31," ")</f>
        <v>0</v>
      </c>
      <c r="J33" s="137"/>
      <c r="K33" s="137">
        <f>IF(C42=0,K29/K31," ")</f>
        <v>0</v>
      </c>
      <c r="L33" s="137"/>
      <c r="M33" s="137">
        <f>IF(C42=0,M29/M31," ")</f>
        <v>2</v>
      </c>
      <c r="N33" s="137"/>
    </row>
    <row r="34" spans="2:14" ht="12" customHeight="1" x14ac:dyDescent="0.25">
      <c r="B34" s="75" t="s">
        <v>92</v>
      </c>
      <c r="C34" s="137">
        <f>IF(C42=0,C33*9.8," ")</f>
        <v>9.8000000000000007</v>
      </c>
      <c r="D34" s="137"/>
      <c r="E34" s="137">
        <f>IF(C42=0,E33*9.8," ")</f>
        <v>9.8000000000000007</v>
      </c>
      <c r="F34" s="137"/>
      <c r="G34" s="137">
        <f>IF(C42=0,G33*9.8," ")</f>
        <v>19.600000000000001</v>
      </c>
      <c r="H34" s="137"/>
      <c r="I34" s="137">
        <f>IF(C42=0,I33*9.8," ")</f>
        <v>0</v>
      </c>
      <c r="J34" s="137"/>
      <c r="K34" s="137">
        <f>IF(C42=0,K33*9.8," ")</f>
        <v>0</v>
      </c>
      <c r="L34" s="137"/>
      <c r="M34" s="137">
        <f>IF(C42=0,M33*9.8," ")</f>
        <v>19.600000000000001</v>
      </c>
      <c r="N34" s="137"/>
    </row>
    <row r="35" spans="2:14" ht="12" customHeight="1" x14ac:dyDescent="0.25">
      <c r="B35" s="75" t="s">
        <v>93</v>
      </c>
      <c r="C35" s="137">
        <f>IF(C42=0,-ROUND(C27,1)," ")</f>
        <v>-9.8000000000000007</v>
      </c>
      <c r="D35" s="137"/>
      <c r="E35" s="137">
        <f>IF(C42=0,-E27," ")</f>
        <v>-9.8000000000000007</v>
      </c>
      <c r="F35" s="137"/>
      <c r="G35" s="137">
        <f>IF(C42=0,-G27," ")</f>
        <v>-9.8000000000000007</v>
      </c>
      <c r="H35" s="137"/>
      <c r="I35" s="137">
        <f>IF(C42=0,-I27," ")</f>
        <v>-9.8000000000000007</v>
      </c>
      <c r="J35" s="137"/>
      <c r="K35" s="137">
        <f>IF(C42=0,-K27," ")</f>
        <v>0</v>
      </c>
      <c r="L35" s="137"/>
      <c r="M35" s="137">
        <f>IF(C42=0,-M27," ")</f>
        <v>0</v>
      </c>
      <c r="N35" s="137"/>
    </row>
    <row r="36" spans="2:14" ht="12" customHeight="1" x14ac:dyDescent="0.25">
      <c r="B36" s="75" t="s">
        <v>109</v>
      </c>
      <c r="C36" s="137">
        <f>IF(C42=0,C34+C35," ")</f>
        <v>0</v>
      </c>
      <c r="D36" s="137"/>
      <c r="E36" s="137">
        <f>IF(C42=0,E34+E35," ")</f>
        <v>0</v>
      </c>
      <c r="F36" s="137"/>
      <c r="G36" s="137">
        <f>IF(C42=0,G34+G35," ")</f>
        <v>9.8000000000000007</v>
      </c>
      <c r="H36" s="137"/>
      <c r="I36" s="137">
        <f>IF(C42=0,I34+I35," ")</f>
        <v>-9.8000000000000007</v>
      </c>
      <c r="J36" s="137"/>
      <c r="K36" s="137">
        <f>IF(C42=0,K34+K35," ")</f>
        <v>0</v>
      </c>
      <c r="L36" s="137"/>
      <c r="M36" s="137">
        <f>IF(C42=0,M34+M35," ")</f>
        <v>19.600000000000001</v>
      </c>
      <c r="N36" s="137"/>
    </row>
    <row r="37" spans="2:14" ht="5.25" customHeight="1" x14ac:dyDescent="0.25">
      <c r="B37" s="18"/>
      <c r="C37" s="19"/>
      <c r="D37" s="19"/>
      <c r="E37" s="19"/>
      <c r="F37" s="19"/>
      <c r="G37" s="19"/>
      <c r="H37" s="19"/>
      <c r="I37" s="19"/>
      <c r="J37" s="19"/>
      <c r="K37" s="19"/>
      <c r="L37" s="19"/>
      <c r="M37" s="19"/>
      <c r="N37" s="20"/>
    </row>
    <row r="38" spans="2:14" s="76" customFormat="1" ht="15" customHeight="1" x14ac:dyDescent="0.25">
      <c r="B38" s="89"/>
      <c r="C38" s="89"/>
      <c r="D38" s="89"/>
      <c r="E38" s="89"/>
      <c r="F38" s="89"/>
      <c r="G38" s="89"/>
      <c r="H38" s="89"/>
      <c r="I38" s="89"/>
      <c r="J38" s="89"/>
      <c r="K38" s="89"/>
      <c r="L38" s="89"/>
      <c r="M38" s="89"/>
      <c r="N38" s="89"/>
    </row>
    <row r="39" spans="2:14" hidden="1" x14ac:dyDescent="0.25"/>
    <row r="40" spans="2:14" hidden="1" x14ac:dyDescent="0.25">
      <c r="B40" s="79" t="s">
        <v>90</v>
      </c>
      <c r="C40" s="80">
        <f>IF(OR(C27&lt;4,C27&gt;40),1,0)</f>
        <v>0</v>
      </c>
    </row>
    <row r="41" spans="2:14" hidden="1" x14ac:dyDescent="0.25">
      <c r="B41" s="81" t="s">
        <v>82</v>
      </c>
      <c r="C41" s="80">
        <f>IF(OR(G29&lt;100,G29&gt;600),1,0)</f>
        <v>0</v>
      </c>
    </row>
    <row r="42" spans="2:14" hidden="1" x14ac:dyDescent="0.25">
      <c r="B42" s="83" t="s">
        <v>81</v>
      </c>
      <c r="C42" s="59">
        <f>MAX(C40:C41)</f>
        <v>0</v>
      </c>
    </row>
    <row r="43" spans="2:14" hidden="1" x14ac:dyDescent="0.25"/>
    <row r="44" spans="2:14" hidden="1" x14ac:dyDescent="0.25"/>
  </sheetData>
  <sheetProtection algorithmName="SHA-512" hashValue="pbnwCzmYM7bOeSOew2lDSERaMlp/x+YoZ6lfSJsQVSjFRGsgKnFjY+vpgBRa5T7y9x7Tu8vuTRp1E3whdmlw+A==" saltValue="OaFDSqXEz6cZqUp8WUqvZA==" spinCount="100000" sheet="1" objects="1" scenarios="1" selectLockedCells="1"/>
  <mergeCells count="50">
    <mergeCell ref="C36:D36"/>
    <mergeCell ref="E36:F36"/>
    <mergeCell ref="G36:H36"/>
    <mergeCell ref="G31:H31"/>
    <mergeCell ref="G33:H33"/>
    <mergeCell ref="G35:H35"/>
    <mergeCell ref="G34:H34"/>
    <mergeCell ref="E35:F35"/>
    <mergeCell ref="E34:F34"/>
    <mergeCell ref="K36:L36"/>
    <mergeCell ref="K31:L31"/>
    <mergeCell ref="I36:J36"/>
    <mergeCell ref="I32:J32"/>
    <mergeCell ref="I33:J33"/>
    <mergeCell ref="I35:J35"/>
    <mergeCell ref="I34:J34"/>
    <mergeCell ref="K32:L32"/>
    <mergeCell ref="K33:L33"/>
    <mergeCell ref="I31:J31"/>
    <mergeCell ref="M31:N31"/>
    <mergeCell ref="M32:N32"/>
    <mergeCell ref="M33:N33"/>
    <mergeCell ref="M35:N35"/>
    <mergeCell ref="M34:N34"/>
    <mergeCell ref="M36:N36"/>
    <mergeCell ref="B27:B28"/>
    <mergeCell ref="C27:D28"/>
    <mergeCell ref="E31:F31"/>
    <mergeCell ref="C31:D31"/>
    <mergeCell ref="K34:L34"/>
    <mergeCell ref="K35:L35"/>
    <mergeCell ref="I27:J28"/>
    <mergeCell ref="K27:L28"/>
    <mergeCell ref="C33:D33"/>
    <mergeCell ref="C35:D35"/>
    <mergeCell ref="C34:D34"/>
    <mergeCell ref="C32:D32"/>
    <mergeCell ref="G32:H32"/>
    <mergeCell ref="E32:F32"/>
    <mergeCell ref="E33:F33"/>
    <mergeCell ref="M27:N28"/>
    <mergeCell ref="B29:B30"/>
    <mergeCell ref="C29:D30"/>
    <mergeCell ref="E29:F30"/>
    <mergeCell ref="G29:H30"/>
    <mergeCell ref="I29:J30"/>
    <mergeCell ref="K29:L30"/>
    <mergeCell ref="M29:N30"/>
    <mergeCell ref="E27:F28"/>
    <mergeCell ref="G27:H28"/>
  </mergeCells>
  <phoneticPr fontId="1" type="noConversion"/>
  <dataValidations count="2">
    <dataValidation type="decimal" allowBlank="1" showInputMessage="1" showErrorMessage="1" error="Planet surface gravity must be 4.0 to 40.0 metres/sec/sec" sqref="C27:D28">
      <formula1>4</formula1>
      <formula2>40</formula2>
    </dataValidation>
    <dataValidation type="whole" allowBlank="1" showInputMessage="1" showErrorMessage="1" error="Rocket thrust must be 100 to 600 kgs of thrust" sqref="G29:H30">
      <formula1>100</formula1>
      <formula2>600</formula2>
    </dataValidation>
  </dataValidations>
  <printOptions horizontalCentered="1" verticalCentered="1"/>
  <pageMargins left="0.35433070866141736" right="0.35433070866141736" top="0.98425196850393704" bottom="0.98425196850393704" header="0.51181102362204722" footer="0.51181102362204722"/>
  <pageSetup paperSize="9" orientation="landscape" r:id="rId1"/>
  <headerFooter alignWithMargins="0">
    <oddHeader>&amp;LCopyright 2018 JD Palmer&amp;CRockets Orbits and Newton - Dynamics&amp;R&amp;D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P43"/>
  <sheetViews>
    <sheetView showGridLines="0" showRowColHeaders="0" workbookViewId="0">
      <selection activeCell="L3" sqref="L3"/>
    </sheetView>
  </sheetViews>
  <sheetFormatPr defaultRowHeight="13.2" x14ac:dyDescent="0.25"/>
  <cols>
    <col min="1" max="1" width="1.109375" customWidth="1"/>
    <col min="15" max="15" width="2.5546875" customWidth="1"/>
  </cols>
  <sheetData>
    <row r="1" spans="2:16" ht="6" customHeight="1" x14ac:dyDescent="0.25"/>
    <row r="2" spans="2:16" x14ac:dyDescent="0.25">
      <c r="B2" s="13"/>
      <c r="C2" s="14"/>
      <c r="D2" s="14"/>
      <c r="E2" s="14"/>
      <c r="F2" s="14"/>
      <c r="G2" s="14"/>
      <c r="H2" s="14"/>
      <c r="I2" s="14"/>
      <c r="J2" s="14"/>
      <c r="K2" s="14"/>
      <c r="L2" s="14"/>
      <c r="M2" s="14"/>
      <c r="N2" s="14"/>
      <c r="O2" s="21"/>
    </row>
    <row r="3" spans="2:16" x14ac:dyDescent="0.25">
      <c r="B3" s="15"/>
      <c r="C3" s="16"/>
      <c r="D3" s="16"/>
      <c r="E3" s="16"/>
      <c r="F3" s="16"/>
      <c r="G3" s="16"/>
      <c r="H3" s="16"/>
      <c r="I3" s="141" t="s">
        <v>117</v>
      </c>
      <c r="J3" s="141"/>
      <c r="K3" s="141"/>
      <c r="L3" s="57">
        <v>40000</v>
      </c>
      <c r="M3" s="140" t="s">
        <v>89</v>
      </c>
      <c r="N3" s="140"/>
      <c r="O3" s="17"/>
    </row>
    <row r="4" spans="2:16" x14ac:dyDescent="0.25">
      <c r="B4" s="15"/>
      <c r="C4" s="16"/>
      <c r="D4" s="16"/>
      <c r="E4" s="16"/>
      <c r="F4" s="16"/>
      <c r="G4" s="16"/>
      <c r="H4" s="16"/>
      <c r="I4" s="141" t="s">
        <v>17</v>
      </c>
      <c r="J4" s="141"/>
      <c r="K4" s="141"/>
      <c r="L4" s="57">
        <v>40</v>
      </c>
      <c r="M4" s="140" t="s">
        <v>88</v>
      </c>
      <c r="N4" s="140"/>
      <c r="O4" s="17"/>
    </row>
    <row r="5" spans="2:16" x14ac:dyDescent="0.25">
      <c r="B5" s="15"/>
      <c r="C5" s="16"/>
      <c r="D5" s="16"/>
      <c r="E5" s="16"/>
      <c r="F5" s="16"/>
      <c r="G5" s="16"/>
      <c r="H5" s="16"/>
      <c r="I5" s="141" t="s">
        <v>118</v>
      </c>
      <c r="J5" s="141"/>
      <c r="K5" s="141"/>
      <c r="L5" s="57">
        <v>20000</v>
      </c>
      <c r="M5" s="140" t="s">
        <v>89</v>
      </c>
      <c r="N5" s="140"/>
      <c r="O5" s="17"/>
    </row>
    <row r="6" spans="2:16" x14ac:dyDescent="0.25">
      <c r="B6" s="15"/>
      <c r="C6" s="16"/>
      <c r="D6" s="16"/>
      <c r="E6" s="16"/>
      <c r="F6" s="16"/>
      <c r="G6" s="16"/>
      <c r="H6" s="16"/>
      <c r="I6" s="142"/>
      <c r="J6" s="142"/>
      <c r="K6" s="142"/>
      <c r="L6" s="56"/>
      <c r="M6" s="142"/>
      <c r="N6" s="142"/>
      <c r="O6" s="17"/>
    </row>
    <row r="7" spans="2:16" x14ac:dyDescent="0.25">
      <c r="B7" s="15"/>
      <c r="C7" s="16"/>
      <c r="D7" s="16"/>
      <c r="E7" s="16"/>
      <c r="F7" s="16"/>
      <c r="G7" s="16"/>
      <c r="H7" s="16"/>
      <c r="I7" s="141" t="s">
        <v>11</v>
      </c>
      <c r="J7" s="141"/>
      <c r="K7" s="141"/>
      <c r="L7" s="70">
        <f>IF(C41=0,L3*COS(RADIANS(L4))," ")</f>
        <v>30641.777724759122</v>
      </c>
      <c r="M7" s="140" t="s">
        <v>119</v>
      </c>
      <c r="N7" s="140"/>
      <c r="O7" s="17"/>
    </row>
    <row r="8" spans="2:16" x14ac:dyDescent="0.25">
      <c r="B8" s="15"/>
      <c r="C8" s="16"/>
      <c r="D8" s="16"/>
      <c r="E8" s="16"/>
      <c r="F8" s="16"/>
      <c r="G8" s="16"/>
      <c r="H8" s="16"/>
      <c r="I8" s="141" t="s">
        <v>120</v>
      </c>
      <c r="J8" s="141"/>
      <c r="K8" s="141"/>
      <c r="L8" s="69">
        <f>IF(C41=0,L7*9.8/L5," ")</f>
        <v>15.014471085131971</v>
      </c>
      <c r="M8" s="140" t="s">
        <v>53</v>
      </c>
      <c r="N8" s="140"/>
      <c r="O8" s="17"/>
    </row>
    <row r="9" spans="2:16" x14ac:dyDescent="0.25">
      <c r="B9" s="15"/>
      <c r="C9" s="16"/>
      <c r="D9" s="16"/>
      <c r="E9" s="16"/>
      <c r="F9" s="16"/>
      <c r="G9" s="16"/>
      <c r="H9" s="16"/>
      <c r="I9" s="142"/>
      <c r="J9" s="142"/>
      <c r="K9" s="142"/>
      <c r="L9" s="124"/>
      <c r="M9" s="142"/>
      <c r="N9" s="142"/>
      <c r="O9" s="17"/>
      <c r="P9" s="12"/>
    </row>
    <row r="10" spans="2:16" x14ac:dyDescent="0.25">
      <c r="B10" s="15"/>
      <c r="C10" s="16"/>
      <c r="D10" s="16"/>
      <c r="E10" s="16"/>
      <c r="F10" s="16"/>
      <c r="G10" s="16"/>
      <c r="H10" s="16"/>
      <c r="I10" s="141" t="s">
        <v>12</v>
      </c>
      <c r="J10" s="141"/>
      <c r="K10" s="141"/>
      <c r="L10" s="70">
        <f>IF(C41=0,L3*SIN(RADIANS(L4))," ")</f>
        <v>25711.504387461569</v>
      </c>
      <c r="M10" s="140" t="s">
        <v>119</v>
      </c>
      <c r="N10" s="140"/>
      <c r="O10" s="17"/>
    </row>
    <row r="11" spans="2:16" x14ac:dyDescent="0.25">
      <c r="B11" s="15"/>
      <c r="C11" s="16"/>
      <c r="D11" s="16"/>
      <c r="E11" s="16"/>
      <c r="F11" s="16"/>
      <c r="G11" s="16"/>
      <c r="H11" s="16"/>
      <c r="I11" s="141" t="s">
        <v>121</v>
      </c>
      <c r="J11" s="141"/>
      <c r="K11" s="141"/>
      <c r="L11" s="69">
        <f>IF(C41=0,L10*9.8/L5," ")</f>
        <v>12.59863714985617</v>
      </c>
      <c r="M11" s="140" t="s">
        <v>53</v>
      </c>
      <c r="N11" s="140"/>
      <c r="O11" s="17"/>
    </row>
    <row r="12" spans="2:16" x14ac:dyDescent="0.25">
      <c r="B12" s="15"/>
      <c r="C12" s="16"/>
      <c r="D12" s="16"/>
      <c r="E12" s="16"/>
      <c r="F12" s="16"/>
      <c r="G12" s="16"/>
      <c r="H12" s="16"/>
      <c r="I12" s="16"/>
      <c r="J12" s="16"/>
      <c r="K12" s="16"/>
      <c r="L12" s="16"/>
      <c r="M12" s="16"/>
      <c r="N12" s="16"/>
      <c r="O12" s="17"/>
    </row>
    <row r="13" spans="2:16" x14ac:dyDescent="0.25">
      <c r="B13" s="15"/>
      <c r="C13" s="16"/>
      <c r="D13" s="16"/>
      <c r="E13" s="16"/>
      <c r="F13" s="16"/>
      <c r="G13" s="16"/>
      <c r="H13" s="16"/>
      <c r="I13" s="16"/>
      <c r="J13" s="16"/>
      <c r="K13" s="16"/>
      <c r="L13" s="16"/>
      <c r="M13" s="16"/>
      <c r="N13" s="16"/>
      <c r="O13" s="17"/>
    </row>
    <row r="14" spans="2:16" x14ac:dyDescent="0.25">
      <c r="B14" s="15"/>
      <c r="C14" s="16"/>
      <c r="D14" s="16"/>
      <c r="E14" s="16"/>
      <c r="F14" s="16"/>
      <c r="G14" s="16"/>
      <c r="H14" s="16"/>
      <c r="I14" s="16"/>
      <c r="J14" s="16"/>
      <c r="K14" s="16"/>
      <c r="L14" s="16"/>
      <c r="M14" s="16"/>
      <c r="N14" s="16"/>
      <c r="O14" s="17"/>
    </row>
    <row r="15" spans="2:16" x14ac:dyDescent="0.25">
      <c r="B15" s="15"/>
      <c r="C15" s="16"/>
      <c r="D15" s="16"/>
      <c r="E15" s="16"/>
      <c r="F15" s="16"/>
      <c r="G15" s="16"/>
      <c r="H15" s="16"/>
      <c r="I15" s="16"/>
      <c r="J15" s="16"/>
      <c r="K15" s="16"/>
      <c r="L15" s="16"/>
      <c r="M15" s="16"/>
      <c r="N15" s="16"/>
      <c r="O15" s="17"/>
    </row>
    <row r="16" spans="2:16" x14ac:dyDescent="0.25">
      <c r="B16" s="15"/>
      <c r="C16" s="16"/>
      <c r="D16" s="16"/>
      <c r="E16" s="16"/>
      <c r="F16" s="16"/>
      <c r="G16" s="16"/>
      <c r="H16" s="16"/>
      <c r="I16" s="16"/>
      <c r="J16" s="16"/>
      <c r="K16" s="16"/>
      <c r="L16" s="16"/>
      <c r="M16" s="16"/>
      <c r="N16" s="16"/>
      <c r="O16" s="17"/>
    </row>
    <row r="17" spans="2:15" x14ac:dyDescent="0.25">
      <c r="B17" s="15"/>
      <c r="C17" s="16"/>
      <c r="D17" s="16"/>
      <c r="E17" s="16"/>
      <c r="F17" s="16"/>
      <c r="G17" s="16"/>
      <c r="H17" s="16"/>
      <c r="I17" s="16"/>
      <c r="J17" s="16"/>
      <c r="K17" s="16"/>
      <c r="L17" s="16"/>
      <c r="M17" s="16"/>
      <c r="N17" s="16"/>
      <c r="O17" s="17"/>
    </row>
    <row r="18" spans="2:15" x14ac:dyDescent="0.25">
      <c r="B18" s="15"/>
      <c r="C18" s="16"/>
      <c r="D18" s="16"/>
      <c r="E18" s="16"/>
      <c r="F18" s="16"/>
      <c r="G18" s="16"/>
      <c r="H18" s="16"/>
      <c r="I18" s="16"/>
      <c r="J18" s="16"/>
      <c r="K18" s="16"/>
      <c r="L18" s="16"/>
      <c r="M18" s="16"/>
      <c r="N18" s="16"/>
      <c r="O18" s="17"/>
    </row>
    <row r="19" spans="2:15" x14ac:dyDescent="0.25">
      <c r="B19" s="15"/>
      <c r="C19" s="16"/>
      <c r="D19" s="16"/>
      <c r="E19" s="16"/>
      <c r="F19" s="16"/>
      <c r="G19" s="16"/>
      <c r="H19" s="16"/>
      <c r="I19" s="16"/>
      <c r="J19" s="16"/>
      <c r="K19" s="16"/>
      <c r="L19" s="16"/>
      <c r="M19" s="16"/>
      <c r="N19" s="16"/>
      <c r="O19" s="17"/>
    </row>
    <row r="20" spans="2:15" x14ac:dyDescent="0.25">
      <c r="B20" s="15"/>
      <c r="C20" s="16"/>
      <c r="D20" s="16"/>
      <c r="E20" s="16"/>
      <c r="F20" s="16"/>
      <c r="G20" s="16"/>
      <c r="H20" s="16"/>
      <c r="I20" s="16"/>
      <c r="J20" s="16"/>
      <c r="K20" s="16"/>
      <c r="L20" s="16"/>
      <c r="M20" s="16"/>
      <c r="N20" s="16"/>
      <c r="O20" s="17"/>
    </row>
    <row r="21" spans="2:15" x14ac:dyDescent="0.25">
      <c r="B21" s="15"/>
      <c r="C21" s="16"/>
      <c r="D21" s="16"/>
      <c r="E21" s="16"/>
      <c r="F21" s="16"/>
      <c r="G21" s="16"/>
      <c r="H21" s="16"/>
      <c r="I21" s="16"/>
      <c r="J21" s="16"/>
      <c r="K21" s="16"/>
      <c r="L21" s="16"/>
      <c r="M21" s="16"/>
      <c r="N21" s="16"/>
      <c r="O21" s="17"/>
    </row>
    <row r="22" spans="2:15" x14ac:dyDescent="0.25">
      <c r="B22" s="15"/>
      <c r="C22" s="16"/>
      <c r="D22" s="16"/>
      <c r="E22" s="16"/>
      <c r="F22" s="16"/>
      <c r="G22" s="16"/>
      <c r="H22" s="16"/>
      <c r="I22" s="16"/>
      <c r="J22" s="16"/>
      <c r="K22" s="16"/>
      <c r="L22" s="16"/>
      <c r="M22" s="16"/>
      <c r="N22" s="16"/>
      <c r="O22" s="17"/>
    </row>
    <row r="23" spans="2:15" x14ac:dyDescent="0.25">
      <c r="B23" s="15"/>
      <c r="C23" s="16"/>
      <c r="D23" s="16"/>
      <c r="E23" s="16"/>
      <c r="F23" s="16"/>
      <c r="G23" s="16"/>
      <c r="H23" s="16"/>
      <c r="I23" s="16"/>
      <c r="J23" s="16"/>
      <c r="K23" s="16"/>
      <c r="L23" s="16"/>
      <c r="M23" s="16"/>
      <c r="N23" s="16"/>
      <c r="O23" s="17"/>
    </row>
    <row r="24" spans="2:15" x14ac:dyDescent="0.25">
      <c r="B24" s="15"/>
      <c r="C24" s="16"/>
      <c r="D24" s="16"/>
      <c r="E24" s="16"/>
      <c r="F24" s="16"/>
      <c r="G24" s="16"/>
      <c r="H24" s="16"/>
      <c r="I24" s="16"/>
      <c r="J24" s="16"/>
      <c r="K24" s="16"/>
      <c r="L24" s="16"/>
      <c r="M24" s="16"/>
      <c r="N24" s="16"/>
      <c r="O24" s="17"/>
    </row>
    <row r="25" spans="2:15" x14ac:dyDescent="0.25">
      <c r="B25" s="15"/>
      <c r="C25" s="16"/>
      <c r="D25" s="16"/>
      <c r="E25" s="16"/>
      <c r="F25" s="16"/>
      <c r="G25" s="16"/>
      <c r="H25" s="16"/>
      <c r="I25" s="16"/>
      <c r="J25" s="16"/>
      <c r="K25" s="16"/>
      <c r="L25" s="16"/>
      <c r="M25" s="16"/>
      <c r="N25" s="16"/>
      <c r="O25" s="17"/>
    </row>
    <row r="26" spans="2:15" x14ac:dyDescent="0.25">
      <c r="B26" s="15"/>
      <c r="C26" s="16"/>
      <c r="D26" s="16"/>
      <c r="E26" s="16"/>
      <c r="F26" s="16"/>
      <c r="G26" s="16"/>
      <c r="H26" s="16"/>
      <c r="I26" s="16"/>
      <c r="J26" s="16"/>
      <c r="K26" s="16"/>
      <c r="L26" s="16"/>
      <c r="M26" s="16"/>
      <c r="N26" s="16"/>
      <c r="O26" s="17"/>
    </row>
    <row r="27" spans="2:15" x14ac:dyDescent="0.25">
      <c r="B27" s="18"/>
      <c r="C27" s="19"/>
      <c r="D27" s="19"/>
      <c r="E27" s="19"/>
      <c r="F27" s="19"/>
      <c r="G27" s="19"/>
      <c r="H27" s="19"/>
      <c r="I27" s="19"/>
      <c r="J27" s="19"/>
      <c r="K27" s="19"/>
      <c r="L27" s="19"/>
      <c r="M27" s="19"/>
      <c r="N27" s="19"/>
      <c r="O27" s="20"/>
    </row>
    <row r="28" spans="2:15" x14ac:dyDescent="0.25">
      <c r="B28" s="9"/>
      <c r="C28" s="9"/>
      <c r="D28" s="9"/>
      <c r="E28" s="9"/>
      <c r="F28" s="9"/>
      <c r="G28" s="9"/>
      <c r="H28" s="9"/>
      <c r="I28" s="9"/>
      <c r="J28" s="9"/>
      <c r="K28" s="9"/>
      <c r="L28" s="9"/>
      <c r="M28" s="9"/>
      <c r="N28" s="9"/>
      <c r="O28" s="9"/>
    </row>
    <row r="29" spans="2:15" x14ac:dyDescent="0.25">
      <c r="B29" s="9"/>
      <c r="C29" s="9"/>
      <c r="D29" s="9"/>
      <c r="E29" s="9"/>
      <c r="F29" s="9"/>
      <c r="G29" s="9"/>
      <c r="H29" s="9"/>
      <c r="I29" s="9"/>
      <c r="J29" s="9"/>
      <c r="K29" s="9"/>
      <c r="L29" s="9"/>
      <c r="M29" s="9"/>
      <c r="N29" s="9"/>
      <c r="O29" s="9"/>
    </row>
    <row r="30" spans="2:15" x14ac:dyDescent="0.25">
      <c r="B30" s="9"/>
      <c r="C30" s="9"/>
      <c r="D30" s="9"/>
      <c r="E30" s="9"/>
      <c r="F30" s="9"/>
      <c r="G30" s="9"/>
      <c r="H30" s="9"/>
      <c r="I30" s="9"/>
      <c r="J30" s="9"/>
      <c r="K30" s="9"/>
      <c r="L30" s="9"/>
      <c r="M30" s="9"/>
      <c r="N30" s="9"/>
      <c r="O30" s="9"/>
    </row>
    <row r="31" spans="2:15" x14ac:dyDescent="0.25">
      <c r="B31" s="9"/>
      <c r="C31" s="9"/>
      <c r="D31" s="9"/>
      <c r="E31" s="9"/>
      <c r="F31" s="9"/>
      <c r="G31" s="9"/>
      <c r="H31" s="9"/>
      <c r="I31" s="9"/>
      <c r="J31" s="9"/>
      <c r="K31" s="9"/>
      <c r="L31" s="9"/>
      <c r="M31" s="9"/>
      <c r="N31" s="9"/>
      <c r="O31" s="9"/>
    </row>
    <row r="32" spans="2:15" x14ac:dyDescent="0.25">
      <c r="B32" s="9"/>
      <c r="C32" s="9"/>
      <c r="D32" s="9"/>
      <c r="E32" s="9"/>
      <c r="F32" s="9"/>
      <c r="G32" s="9"/>
      <c r="H32" s="9"/>
      <c r="I32" s="9"/>
      <c r="J32" s="9"/>
      <c r="K32" s="9"/>
      <c r="L32" s="9"/>
      <c r="M32" s="9"/>
      <c r="N32" s="9"/>
      <c r="O32" s="9"/>
    </row>
    <row r="33" spans="2:15" x14ac:dyDescent="0.25">
      <c r="B33" s="9"/>
      <c r="C33" s="9"/>
      <c r="D33" s="9"/>
      <c r="E33" s="9"/>
      <c r="F33" s="9"/>
      <c r="G33" s="9"/>
      <c r="H33" s="9"/>
      <c r="I33" s="9"/>
      <c r="J33" s="9"/>
      <c r="K33" s="9"/>
      <c r="L33" s="9"/>
      <c r="M33" s="9"/>
      <c r="N33" s="9"/>
      <c r="O33" s="9"/>
    </row>
    <row r="34" spans="2:15" x14ac:dyDescent="0.25">
      <c r="B34" s="9"/>
      <c r="C34" s="9"/>
      <c r="D34" s="9"/>
      <c r="E34" s="9"/>
      <c r="F34" s="9"/>
      <c r="G34" s="9"/>
      <c r="H34" s="9"/>
      <c r="I34" s="9"/>
      <c r="J34" s="9"/>
      <c r="K34" s="9"/>
      <c r="L34" s="9"/>
      <c r="M34" s="9"/>
      <c r="N34" s="9"/>
      <c r="O34" s="9"/>
    </row>
    <row r="35" spans="2:15" s="77" customFormat="1" ht="15" customHeight="1" x14ac:dyDescent="0.25">
      <c r="B35" s="125"/>
      <c r="C35" s="125"/>
      <c r="D35" s="125"/>
      <c r="E35" s="125"/>
      <c r="F35" s="125"/>
      <c r="G35" s="125"/>
      <c r="H35" s="125"/>
      <c r="I35" s="125"/>
      <c r="J35" s="125"/>
      <c r="K35" s="125"/>
      <c r="L35" s="125"/>
      <c r="M35" s="125"/>
      <c r="N35" s="125"/>
      <c r="O35" s="125"/>
    </row>
    <row r="36" spans="2:15" x14ac:dyDescent="0.25">
      <c r="B36" s="9"/>
      <c r="C36" s="9"/>
      <c r="D36" s="9"/>
      <c r="E36" s="9"/>
      <c r="F36" s="9"/>
      <c r="G36" s="9"/>
      <c r="H36" s="9"/>
      <c r="I36" s="9"/>
      <c r="J36" s="9"/>
      <c r="K36" s="9"/>
      <c r="L36" s="9"/>
      <c r="M36" s="9"/>
      <c r="N36" s="9"/>
      <c r="O36" s="9"/>
    </row>
    <row r="37" spans="2:15" hidden="1" x14ac:dyDescent="0.25"/>
    <row r="38" spans="2:15" hidden="1" x14ac:dyDescent="0.25">
      <c r="B38" s="79" t="s">
        <v>82</v>
      </c>
      <c r="C38" s="80">
        <f>IF(OR(L3&lt;10000,L3&gt;50000),1,0)</f>
        <v>0</v>
      </c>
    </row>
    <row r="39" spans="2:15" hidden="1" x14ac:dyDescent="0.25">
      <c r="B39" s="81" t="s">
        <v>87</v>
      </c>
      <c r="C39" s="80">
        <f>IF(OR(L4&lt;0,L4&gt;360),1,0)</f>
        <v>0</v>
      </c>
    </row>
    <row r="40" spans="2:15" hidden="1" x14ac:dyDescent="0.25">
      <c r="B40" s="81" t="s">
        <v>83</v>
      </c>
      <c r="C40" s="80">
        <f>IF(OR(L5&lt;10000,L5&gt;50000),1,0)</f>
        <v>0</v>
      </c>
    </row>
    <row r="41" spans="2:15" hidden="1" x14ac:dyDescent="0.25">
      <c r="B41" s="83" t="s">
        <v>81</v>
      </c>
      <c r="C41" s="59">
        <f>MAX(C38:C40)</f>
        <v>0</v>
      </c>
    </row>
    <row r="42" spans="2:15" hidden="1" x14ac:dyDescent="0.25"/>
    <row r="43" spans="2:15" hidden="1" x14ac:dyDescent="0.25"/>
  </sheetData>
  <sheetProtection algorithmName="SHA-512" hashValue="21ysNQq4TiRFLLzwU2Yyt7rTEB434cBm49f6WeMCoaATc//d3Jy8yd29kz4ib0gdkB1I/MPuQB0fK7qGjtRyuA==" saltValue="eKebEFd9f24cnhxBuUTwMw==" spinCount="100000" sheet="1" objects="1" scenarios="1" selectLockedCells="1"/>
  <mergeCells count="18">
    <mergeCell ref="I11:K11"/>
    <mergeCell ref="M11:N11"/>
    <mergeCell ref="I8:K8"/>
    <mergeCell ref="M8:N8"/>
    <mergeCell ref="I10:K10"/>
    <mergeCell ref="M10:N10"/>
    <mergeCell ref="I6:K6"/>
    <mergeCell ref="I9:K9"/>
    <mergeCell ref="M6:N6"/>
    <mergeCell ref="M9:N9"/>
    <mergeCell ref="I7:K7"/>
    <mergeCell ref="M7:N7"/>
    <mergeCell ref="M3:N3"/>
    <mergeCell ref="M4:N4"/>
    <mergeCell ref="I3:K3"/>
    <mergeCell ref="I4:K4"/>
    <mergeCell ref="I5:K5"/>
    <mergeCell ref="M5:N5"/>
  </mergeCells>
  <phoneticPr fontId="1" type="noConversion"/>
  <dataValidations count="3">
    <dataValidation type="whole" allowBlank="1" showInputMessage="1" showErrorMessage="1" error="Rocket engine Thrust must be 10,000 to 50,000 kgs of thrust" sqref="L3">
      <formula1>10000</formula1>
      <formula2>50000</formula2>
    </dataValidation>
    <dataValidation type="whole" allowBlank="1" showInputMessage="1" showErrorMessage="1" error="Thrust angle must be 0 to 360 degrees" sqref="L4">
      <formula1>0</formula1>
      <formula2>360</formula2>
    </dataValidation>
    <dataValidation type="whole" allowBlank="1" showInputMessage="1" showErrorMessage="1" error="Mass must be 10000 to 50000 kgs" sqref="L5">
      <formula1>10000</formula1>
      <formula2>50000</formula2>
    </dataValidation>
  </dataValidations>
  <printOptions horizontalCentered="1" verticalCentered="1"/>
  <pageMargins left="0.15748031496062992" right="0.27559055118110237" top="0.98425196850393704" bottom="0.98425196850393704" header="0.51181102362204722" footer="0.51181102362204722"/>
  <pageSetup paperSize="9" orientation="landscape" r:id="rId1"/>
  <headerFooter alignWithMargins="0">
    <oddHeader>&amp;LCopyright 2018 JD Palmer&amp;CRockets Orbits and Newton - Dynamics&amp;R&amp;D</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Q41"/>
  <sheetViews>
    <sheetView showGridLines="0" showRowColHeaders="0" workbookViewId="0">
      <selection activeCell="H25" sqref="H25"/>
    </sheetView>
  </sheetViews>
  <sheetFormatPr defaultRowHeight="13.2" x14ac:dyDescent="0.25"/>
  <cols>
    <col min="1" max="1" width="1" customWidth="1"/>
    <col min="2" max="2" width="2" customWidth="1"/>
    <col min="8" max="8" width="13.109375" customWidth="1"/>
    <col min="9" max="9" width="5.109375" customWidth="1"/>
    <col min="14" max="14" width="10" customWidth="1"/>
    <col min="16" max="16" width="1.5546875" customWidth="1"/>
    <col min="17" max="17" width="1.33203125" customWidth="1"/>
  </cols>
  <sheetData>
    <row r="1" spans="2:17" ht="6" customHeight="1" x14ac:dyDescent="0.25"/>
    <row r="2" spans="2:17" x14ac:dyDescent="0.25">
      <c r="B2" s="22"/>
      <c r="C2" s="23"/>
      <c r="D2" s="23"/>
      <c r="E2" s="23"/>
      <c r="F2" s="23"/>
      <c r="G2" s="23"/>
      <c r="H2" s="23"/>
      <c r="I2" s="23"/>
      <c r="J2" s="23"/>
      <c r="K2" s="23"/>
      <c r="L2" s="23"/>
      <c r="M2" s="23"/>
      <c r="N2" s="23"/>
      <c r="O2" s="23"/>
      <c r="P2" s="23"/>
      <c r="Q2" s="24"/>
    </row>
    <row r="3" spans="2:17" x14ac:dyDescent="0.25">
      <c r="B3" s="25"/>
      <c r="C3" s="4"/>
      <c r="D3" s="4"/>
      <c r="E3" s="4"/>
      <c r="F3" s="4"/>
      <c r="G3" s="4"/>
      <c r="H3" s="4"/>
      <c r="I3" s="4"/>
      <c r="J3" s="4"/>
      <c r="K3" s="4"/>
      <c r="L3" s="4"/>
      <c r="M3" s="4"/>
      <c r="N3" s="4"/>
      <c r="O3" s="4"/>
      <c r="P3" s="4"/>
      <c r="Q3" s="26"/>
    </row>
    <row r="4" spans="2:17" x14ac:dyDescent="0.25">
      <c r="B4" s="25"/>
      <c r="C4" s="4"/>
      <c r="D4" s="4"/>
      <c r="E4" s="4"/>
      <c r="F4" s="4"/>
      <c r="G4" s="4"/>
      <c r="H4" s="4"/>
      <c r="I4" s="4"/>
      <c r="J4" s="4"/>
      <c r="K4" s="4"/>
      <c r="L4" s="4"/>
      <c r="M4" s="4"/>
      <c r="N4" s="4"/>
      <c r="O4" s="4"/>
      <c r="P4" s="4"/>
      <c r="Q4" s="26"/>
    </row>
    <row r="5" spans="2:17" x14ac:dyDescent="0.25">
      <c r="B5" s="25"/>
      <c r="C5" s="4"/>
      <c r="D5" s="4"/>
      <c r="E5" s="4"/>
      <c r="F5" s="4"/>
      <c r="G5" s="4"/>
      <c r="H5" s="4"/>
      <c r="I5" s="4"/>
      <c r="J5" s="4"/>
      <c r="K5" s="4"/>
      <c r="L5" s="4"/>
      <c r="M5" s="4"/>
      <c r="N5" s="4"/>
      <c r="O5" s="4"/>
      <c r="P5" s="4"/>
      <c r="Q5" s="26"/>
    </row>
    <row r="6" spans="2:17" x14ac:dyDescent="0.25">
      <c r="B6" s="25"/>
      <c r="C6" s="4"/>
      <c r="D6" s="4"/>
      <c r="E6" s="4"/>
      <c r="F6" s="4"/>
      <c r="G6" s="4"/>
      <c r="H6" s="4"/>
      <c r="I6" s="4"/>
      <c r="J6" s="4"/>
      <c r="K6" s="4"/>
      <c r="L6" s="4"/>
      <c r="M6" s="4"/>
      <c r="N6" s="4"/>
      <c r="O6" s="4"/>
      <c r="P6" s="4"/>
      <c r="Q6" s="26"/>
    </row>
    <row r="7" spans="2:17" x14ac:dyDescent="0.25">
      <c r="B7" s="25"/>
      <c r="C7" s="4"/>
      <c r="D7" s="4"/>
      <c r="E7" s="4"/>
      <c r="F7" s="4"/>
      <c r="G7" s="4"/>
      <c r="H7" s="4"/>
      <c r="I7" s="4"/>
      <c r="J7" s="4"/>
      <c r="K7" s="4"/>
      <c r="L7" s="4"/>
      <c r="M7" s="4"/>
      <c r="N7" s="4"/>
      <c r="O7" s="4"/>
      <c r="P7" s="4"/>
      <c r="Q7" s="26"/>
    </row>
    <row r="8" spans="2:17" x14ac:dyDescent="0.25">
      <c r="B8" s="25"/>
      <c r="C8" s="4"/>
      <c r="D8" s="4"/>
      <c r="E8" s="4"/>
      <c r="F8" s="4"/>
      <c r="G8" s="4"/>
      <c r="H8" s="4"/>
      <c r="I8" s="4"/>
      <c r="J8" s="4"/>
      <c r="K8" s="4"/>
      <c r="L8" s="4"/>
      <c r="M8" s="4"/>
      <c r="N8" s="4"/>
      <c r="O8" s="4"/>
      <c r="P8" s="4"/>
      <c r="Q8" s="26"/>
    </row>
    <row r="9" spans="2:17" x14ac:dyDescent="0.25">
      <c r="B9" s="25"/>
      <c r="C9" s="4"/>
      <c r="D9" s="4"/>
      <c r="E9" s="4"/>
      <c r="F9" s="4"/>
      <c r="G9" s="4"/>
      <c r="H9" s="4"/>
      <c r="I9" s="4"/>
      <c r="J9" s="4"/>
      <c r="K9" s="4"/>
      <c r="L9" s="4"/>
      <c r="M9" s="4"/>
      <c r="N9" s="4"/>
      <c r="O9" s="4"/>
      <c r="P9" s="4"/>
      <c r="Q9" s="26"/>
    </row>
    <row r="10" spans="2:17" x14ac:dyDescent="0.25">
      <c r="B10" s="25"/>
      <c r="C10" s="4"/>
      <c r="D10" s="4"/>
      <c r="E10" s="4"/>
      <c r="F10" s="4"/>
      <c r="G10" s="4"/>
      <c r="H10" s="4"/>
      <c r="I10" s="4"/>
      <c r="J10" s="4"/>
      <c r="K10" s="4"/>
      <c r="L10" s="4"/>
      <c r="M10" s="4"/>
      <c r="N10" s="4"/>
      <c r="O10" s="4"/>
      <c r="P10" s="4"/>
      <c r="Q10" s="26"/>
    </row>
    <row r="11" spans="2:17" x14ac:dyDescent="0.25">
      <c r="B11" s="25"/>
      <c r="C11" s="4"/>
      <c r="D11" s="4"/>
      <c r="E11" s="4"/>
      <c r="F11" s="4"/>
      <c r="G11" s="4"/>
      <c r="H11" s="4"/>
      <c r="I11" s="4"/>
      <c r="J11" s="4"/>
      <c r="K11" s="4"/>
      <c r="L11" s="4"/>
      <c r="M11" s="4"/>
      <c r="N11" s="4"/>
      <c r="O11" s="4"/>
      <c r="P11" s="4"/>
      <c r="Q11" s="26"/>
    </row>
    <row r="12" spans="2:17" x14ac:dyDescent="0.25">
      <c r="B12" s="25"/>
      <c r="C12" s="4"/>
      <c r="D12" s="4"/>
      <c r="E12" s="4"/>
      <c r="F12" s="4"/>
      <c r="G12" s="4"/>
      <c r="H12" s="4"/>
      <c r="I12" s="4"/>
      <c r="J12" s="4"/>
      <c r="K12" s="4"/>
      <c r="L12" s="4"/>
      <c r="M12" s="4"/>
      <c r="N12" s="4"/>
      <c r="O12" s="4"/>
      <c r="P12" s="4"/>
      <c r="Q12" s="26"/>
    </row>
    <row r="13" spans="2:17" x14ac:dyDescent="0.25">
      <c r="B13" s="25"/>
      <c r="C13" s="4"/>
      <c r="D13" s="4"/>
      <c r="E13" s="4"/>
      <c r="F13" s="4"/>
      <c r="G13" s="4"/>
      <c r="H13" s="4"/>
      <c r="I13" s="4"/>
      <c r="J13" s="4"/>
      <c r="K13" s="4"/>
      <c r="L13" s="4"/>
      <c r="M13" s="4"/>
      <c r="N13" s="4"/>
      <c r="O13" s="4"/>
      <c r="P13" s="4"/>
      <c r="Q13" s="26"/>
    </row>
    <row r="14" spans="2:17" x14ac:dyDescent="0.25">
      <c r="B14" s="25"/>
      <c r="C14" s="4"/>
      <c r="D14" s="4"/>
      <c r="E14" s="4"/>
      <c r="F14" s="4"/>
      <c r="G14" s="4"/>
      <c r="H14" s="4"/>
      <c r="I14" s="4"/>
      <c r="J14" s="4"/>
      <c r="K14" s="4"/>
      <c r="L14" s="4"/>
      <c r="M14" s="4"/>
      <c r="N14" s="4"/>
      <c r="O14" s="4"/>
      <c r="P14" s="4"/>
      <c r="Q14" s="26"/>
    </row>
    <row r="15" spans="2:17" x14ac:dyDescent="0.25">
      <c r="B15" s="25"/>
      <c r="C15" s="4"/>
      <c r="D15" s="4"/>
      <c r="E15" s="4"/>
      <c r="F15" s="4"/>
      <c r="G15" s="4"/>
      <c r="H15" s="4"/>
      <c r="I15" s="4"/>
      <c r="J15" s="4"/>
      <c r="K15" s="4"/>
      <c r="L15" s="4"/>
      <c r="M15" s="4"/>
      <c r="N15" s="4"/>
      <c r="O15" s="4"/>
      <c r="P15" s="4"/>
      <c r="Q15" s="26"/>
    </row>
    <row r="16" spans="2:17" x14ac:dyDescent="0.25">
      <c r="B16" s="25"/>
      <c r="C16" s="4"/>
      <c r="D16" s="4"/>
      <c r="E16" s="4"/>
      <c r="F16" s="4"/>
      <c r="G16" s="4"/>
      <c r="H16" s="4"/>
      <c r="I16" s="4"/>
      <c r="J16" s="4"/>
      <c r="K16" s="4"/>
      <c r="L16" s="4"/>
      <c r="M16" s="4"/>
      <c r="N16" s="4"/>
      <c r="O16" s="4"/>
      <c r="P16" s="4"/>
      <c r="Q16" s="26"/>
    </row>
    <row r="17" spans="2:17" x14ac:dyDescent="0.25">
      <c r="B17" s="25"/>
      <c r="C17" s="4"/>
      <c r="D17" s="4"/>
      <c r="E17" s="4"/>
      <c r="F17" s="4"/>
      <c r="G17" s="4"/>
      <c r="H17" s="4"/>
      <c r="I17" s="4"/>
      <c r="J17" s="4"/>
      <c r="K17" s="4"/>
      <c r="L17" s="4"/>
      <c r="M17" s="4"/>
      <c r="N17" s="4"/>
      <c r="O17" s="4"/>
      <c r="P17" s="4"/>
      <c r="Q17" s="26"/>
    </row>
    <row r="18" spans="2:17" x14ac:dyDescent="0.25">
      <c r="B18" s="25"/>
      <c r="C18" s="4"/>
      <c r="D18" s="4"/>
      <c r="E18" s="4"/>
      <c r="F18" s="4"/>
      <c r="G18" s="4"/>
      <c r="H18" s="4"/>
      <c r="I18" s="4"/>
      <c r="J18" s="4"/>
      <c r="K18" s="4"/>
      <c r="L18" s="4"/>
      <c r="M18" s="4"/>
      <c r="N18" s="4"/>
      <c r="O18" s="4"/>
      <c r="P18" s="4"/>
      <c r="Q18" s="26"/>
    </row>
    <row r="19" spans="2:17" x14ac:dyDescent="0.25">
      <c r="B19" s="25"/>
      <c r="C19" s="4"/>
      <c r="D19" s="4"/>
      <c r="E19" s="4"/>
      <c r="F19" s="4"/>
      <c r="G19" s="4"/>
      <c r="H19" s="4"/>
      <c r="I19" s="4"/>
      <c r="J19" s="4"/>
      <c r="K19" s="4"/>
      <c r="L19" s="4"/>
      <c r="M19" s="4"/>
      <c r="N19" s="4"/>
      <c r="O19" s="4"/>
      <c r="P19" s="4"/>
      <c r="Q19" s="26"/>
    </row>
    <row r="20" spans="2:17" x14ac:dyDescent="0.25">
      <c r="B20" s="25"/>
      <c r="C20" s="4"/>
      <c r="D20" s="4"/>
      <c r="E20" s="4"/>
      <c r="F20" s="4"/>
      <c r="G20" s="4"/>
      <c r="H20" s="4"/>
      <c r="I20" s="4"/>
      <c r="J20" s="4"/>
      <c r="K20" s="4"/>
      <c r="L20" s="4"/>
      <c r="M20" s="4"/>
      <c r="N20" s="4"/>
      <c r="O20" s="4"/>
      <c r="P20" s="4"/>
      <c r="Q20" s="26"/>
    </row>
    <row r="21" spans="2:17" x14ac:dyDescent="0.25">
      <c r="B21" s="25"/>
      <c r="C21" s="4"/>
      <c r="D21" s="4"/>
      <c r="E21" s="4"/>
      <c r="F21" s="4"/>
      <c r="G21" s="4"/>
      <c r="H21" s="4"/>
      <c r="I21" s="4"/>
      <c r="J21" s="4"/>
      <c r="K21" s="4"/>
      <c r="L21" s="4"/>
      <c r="M21" s="4"/>
      <c r="N21" s="4"/>
      <c r="O21" s="4"/>
      <c r="P21" s="4"/>
      <c r="Q21" s="26"/>
    </row>
    <row r="22" spans="2:17" x14ac:dyDescent="0.25">
      <c r="B22" s="25"/>
      <c r="C22" s="4"/>
      <c r="D22" s="4"/>
      <c r="E22" s="4"/>
      <c r="F22" s="4"/>
      <c r="G22" s="4"/>
      <c r="H22" s="4"/>
      <c r="I22" s="4"/>
      <c r="J22" s="4"/>
      <c r="K22" s="4"/>
      <c r="L22" s="4"/>
      <c r="M22" s="4"/>
      <c r="N22" s="4"/>
      <c r="O22" s="4"/>
      <c r="P22" s="4"/>
      <c r="Q22" s="26"/>
    </row>
    <row r="23" spans="2:17" x14ac:dyDescent="0.25">
      <c r="B23" s="25"/>
      <c r="C23" s="4"/>
      <c r="D23" s="4"/>
      <c r="E23" s="4"/>
      <c r="F23" s="4"/>
      <c r="G23" s="4"/>
      <c r="H23" s="4"/>
      <c r="I23" s="4"/>
      <c r="J23" s="4"/>
      <c r="K23" s="4"/>
      <c r="L23" s="4"/>
      <c r="M23" s="4"/>
      <c r="N23" s="4"/>
      <c r="O23" s="4"/>
      <c r="P23" s="4"/>
      <c r="Q23" s="26"/>
    </row>
    <row r="24" spans="2:17" x14ac:dyDescent="0.25">
      <c r="B24" s="25"/>
      <c r="C24" s="4"/>
      <c r="D24" s="4"/>
      <c r="E24" s="4"/>
      <c r="F24" s="4"/>
      <c r="G24" s="4"/>
      <c r="H24" s="4"/>
      <c r="I24" s="4"/>
      <c r="J24" s="4"/>
      <c r="K24" s="4"/>
      <c r="L24" s="4"/>
      <c r="M24" s="4"/>
      <c r="N24" s="4"/>
      <c r="O24" s="4"/>
      <c r="P24" s="4"/>
      <c r="Q24" s="26"/>
    </row>
    <row r="25" spans="2:17" x14ac:dyDescent="0.25">
      <c r="B25" s="25"/>
      <c r="C25" s="143" t="s">
        <v>110</v>
      </c>
      <c r="D25" s="143"/>
      <c r="E25" s="143"/>
      <c r="F25" s="143"/>
      <c r="G25" s="143"/>
      <c r="H25" s="121">
        <v>1</v>
      </c>
      <c r="I25" s="4"/>
      <c r="J25" s="143" t="s">
        <v>113</v>
      </c>
      <c r="K25" s="143"/>
      <c r="L25" s="143"/>
      <c r="M25" s="143"/>
      <c r="N25" s="143"/>
      <c r="O25" s="121">
        <v>6378</v>
      </c>
      <c r="P25" s="4"/>
      <c r="Q25" s="26"/>
    </row>
    <row r="26" spans="2:17" x14ac:dyDescent="0.25">
      <c r="B26" s="25"/>
      <c r="C26" s="143" t="s">
        <v>111</v>
      </c>
      <c r="D26" s="143"/>
      <c r="E26" s="143"/>
      <c r="F26" s="143"/>
      <c r="G26" s="143"/>
      <c r="H26" s="121">
        <v>1</v>
      </c>
      <c r="I26" s="4"/>
      <c r="J26" s="143" t="s">
        <v>112</v>
      </c>
      <c r="K26" s="143"/>
      <c r="L26" s="143"/>
      <c r="M26" s="143"/>
      <c r="N26" s="143"/>
      <c r="O26" s="106">
        <v>9.8000000000000007</v>
      </c>
      <c r="P26" s="4"/>
      <c r="Q26" s="26"/>
    </row>
    <row r="27" spans="2:17" x14ac:dyDescent="0.25">
      <c r="B27" s="25"/>
      <c r="C27" s="143" t="s">
        <v>122</v>
      </c>
      <c r="D27" s="143"/>
      <c r="E27" s="143"/>
      <c r="F27" s="143"/>
      <c r="G27" s="143"/>
      <c r="H27" s="121">
        <v>1</v>
      </c>
      <c r="I27" s="4"/>
      <c r="J27" s="143" t="s">
        <v>125</v>
      </c>
      <c r="K27" s="143"/>
      <c r="L27" s="143"/>
      <c r="M27" s="143"/>
      <c r="N27" s="143"/>
      <c r="O27" s="121">
        <v>200</v>
      </c>
      <c r="P27" s="4"/>
      <c r="Q27" s="26"/>
    </row>
    <row r="28" spans="2:17" x14ac:dyDescent="0.25">
      <c r="B28" s="25"/>
      <c r="C28" s="143" t="s">
        <v>123</v>
      </c>
      <c r="D28" s="143"/>
      <c r="E28" s="143"/>
      <c r="F28" s="143"/>
      <c r="G28" s="143"/>
      <c r="H28" s="123">
        <f>IF(D39=1," ",H25*H25/H26)</f>
        <v>1</v>
      </c>
      <c r="I28" s="4"/>
      <c r="J28" s="143" t="s">
        <v>126</v>
      </c>
      <c r="K28" s="143"/>
      <c r="L28" s="143"/>
      <c r="M28" s="143"/>
      <c r="N28" s="143"/>
      <c r="O28" s="122">
        <f>IF(M39=1," ",ROUND(O26,1)*O25*O25/((O25+O27)*(O25+O27)))</f>
        <v>9.2131335635955782</v>
      </c>
      <c r="P28" s="4"/>
      <c r="Q28" s="26"/>
    </row>
    <row r="29" spans="2:17" x14ac:dyDescent="0.25">
      <c r="B29" s="25"/>
      <c r="C29" s="143" t="s">
        <v>124</v>
      </c>
      <c r="D29" s="143"/>
      <c r="E29" s="143"/>
      <c r="F29" s="143"/>
      <c r="G29" s="143"/>
      <c r="H29" s="123">
        <f>IF(D39=1," ",H27*H28/9.8)</f>
        <v>0.1020408163265306</v>
      </c>
      <c r="I29" s="4"/>
      <c r="J29" s="143" t="s">
        <v>63</v>
      </c>
      <c r="K29" s="143"/>
      <c r="L29" s="143"/>
      <c r="M29" s="143"/>
      <c r="N29" s="143"/>
      <c r="O29" s="118">
        <f>IF(M39=1," ",SQRT(O28*(O25+O27)*1000))</f>
        <v>7784.8566191890595</v>
      </c>
      <c r="P29" s="4"/>
      <c r="Q29" s="26"/>
    </row>
    <row r="30" spans="2:17" x14ac:dyDescent="0.25">
      <c r="B30" s="25"/>
      <c r="C30" s="144"/>
      <c r="D30" s="144"/>
      <c r="E30" s="144"/>
      <c r="F30" s="144"/>
      <c r="G30" s="144"/>
      <c r="H30" s="71"/>
      <c r="I30" s="4"/>
      <c r="J30" s="144"/>
      <c r="K30" s="144"/>
      <c r="L30" s="144"/>
      <c r="M30" s="144"/>
      <c r="N30" s="144"/>
      <c r="O30" s="4"/>
      <c r="P30" s="4"/>
      <c r="Q30" s="26"/>
    </row>
    <row r="31" spans="2:17" x14ac:dyDescent="0.25">
      <c r="B31" s="25"/>
      <c r="C31" s="144"/>
      <c r="D31" s="144"/>
      <c r="E31" s="144"/>
      <c r="F31" s="144"/>
      <c r="G31" s="144"/>
      <c r="H31" s="4"/>
      <c r="I31" s="4"/>
      <c r="J31" s="144"/>
      <c r="K31" s="144"/>
      <c r="L31" s="144"/>
      <c r="M31" s="144"/>
      <c r="N31" s="144"/>
      <c r="O31" s="4"/>
      <c r="P31" s="4"/>
      <c r="Q31" s="26"/>
    </row>
    <row r="32" spans="2:17" s="76" customFormat="1" ht="15" customHeight="1" x14ac:dyDescent="0.25">
      <c r="B32" s="90"/>
      <c r="C32" s="91"/>
      <c r="D32" s="91"/>
      <c r="E32" s="91"/>
      <c r="F32" s="91"/>
      <c r="G32" s="91"/>
      <c r="H32" s="91"/>
      <c r="I32" s="91"/>
      <c r="J32" s="91"/>
      <c r="K32" s="91"/>
      <c r="L32" s="91"/>
      <c r="M32" s="91"/>
      <c r="N32" s="91"/>
      <c r="O32" s="91"/>
      <c r="P32" s="91"/>
      <c r="Q32" s="92"/>
    </row>
    <row r="34" spans="3:13" hidden="1" x14ac:dyDescent="0.25"/>
    <row r="35" spans="3:13" hidden="1" x14ac:dyDescent="0.25"/>
    <row r="36" spans="3:13" hidden="1" x14ac:dyDescent="0.25">
      <c r="C36" s="79" t="s">
        <v>84</v>
      </c>
      <c r="D36" s="80">
        <f>IF(OR(H25&lt;1,H25&gt;100),1,0)</f>
        <v>0</v>
      </c>
      <c r="L36" s="79" t="s">
        <v>77</v>
      </c>
      <c r="M36" s="80">
        <f>IF(OR(O25&lt;150,O25&gt;15000),1,0)</f>
        <v>0</v>
      </c>
    </row>
    <row r="37" spans="3:13" hidden="1" x14ac:dyDescent="0.25">
      <c r="C37" s="81" t="s">
        <v>77</v>
      </c>
      <c r="D37" s="80">
        <f>IF(OR(H26&lt;1,H26&gt;20),1,0)</f>
        <v>0</v>
      </c>
      <c r="L37" s="81" t="s">
        <v>78</v>
      </c>
      <c r="M37" s="80">
        <f>IF(OR(O26&lt;2,O26&gt;30),1,0)</f>
        <v>0</v>
      </c>
    </row>
    <row r="38" spans="3:13" hidden="1" x14ac:dyDescent="0.25">
      <c r="C38" s="81" t="s">
        <v>83</v>
      </c>
      <c r="D38" s="80">
        <f>IF(OR(H27&lt;1,H27&gt;100),1,0)</f>
        <v>0</v>
      </c>
      <c r="L38" s="81" t="s">
        <v>79</v>
      </c>
      <c r="M38" s="80">
        <f>IF(OR(O27&lt;10,O27&gt;50000),1,0)</f>
        <v>0</v>
      </c>
    </row>
    <row r="39" spans="3:13" hidden="1" x14ac:dyDescent="0.25">
      <c r="C39" s="83" t="s">
        <v>81</v>
      </c>
      <c r="D39" s="59">
        <f>MAX(D36:D38)</f>
        <v>0</v>
      </c>
      <c r="L39" s="83" t="s">
        <v>81</v>
      </c>
      <c r="M39" s="59">
        <f>MAX(M36:M38)</f>
        <v>0</v>
      </c>
    </row>
    <row r="40" spans="3:13" hidden="1" x14ac:dyDescent="0.25"/>
    <row r="41" spans="3:13" hidden="1" x14ac:dyDescent="0.25"/>
  </sheetData>
  <sheetProtection algorithmName="SHA-512" hashValue="ogLO1UXiiXHa7As4ntCFiiP7J8J7UQaoahuEkPlusdb7aBpgBSHVNaxI21Eb90tij+nkCQpvkw0//dh1fN52Jg==" saltValue="/k2oOVnVOpUV9QH+rKjwWg==" spinCount="100000" sheet="1" objects="1" scenarios="1" selectLockedCells="1"/>
  <mergeCells count="14">
    <mergeCell ref="J29:N29"/>
    <mergeCell ref="J31:N31"/>
    <mergeCell ref="J30:N30"/>
    <mergeCell ref="C29:G29"/>
    <mergeCell ref="C30:G30"/>
    <mergeCell ref="C31:G31"/>
    <mergeCell ref="C25:G25"/>
    <mergeCell ref="C26:G26"/>
    <mergeCell ref="C27:G27"/>
    <mergeCell ref="C28:G28"/>
    <mergeCell ref="J25:N25"/>
    <mergeCell ref="J26:N26"/>
    <mergeCell ref="J27:N27"/>
    <mergeCell ref="J28:N28"/>
  </mergeCells>
  <phoneticPr fontId="1" type="noConversion"/>
  <dataValidations count="6">
    <dataValidation type="whole" allowBlank="1" showInputMessage="1" showErrorMessage="1" error="Mass of the weight must be 1 to 100 kgs" sqref="H27">
      <formula1>1</formula1>
      <formula2>100</formula2>
    </dataValidation>
    <dataValidation type="whole" allowBlank="1" showInputMessage="1" showErrorMessage="1" error="Radius of Planet must be 150 to 15,000 kilometres" sqref="O25">
      <formula1>150</formula1>
      <formula2>15000</formula2>
    </dataValidation>
    <dataValidation type="decimal" allowBlank="1" showInputMessage="1" showErrorMessage="1" error="Acceleration due to gravity must be 2.0 to 30.0 metres/sec/sec" sqref="O26">
      <formula1>2</formula1>
      <formula2>30</formula2>
    </dataValidation>
    <dataValidation type="whole" allowBlank="1" showInputMessage="1" showErrorMessage="1" error="Height of satellite above surface must be 10 to 50,000 kilometers" sqref="O27">
      <formula1>10</formula1>
      <formula2>50000</formula2>
    </dataValidation>
    <dataValidation type="whole" allowBlank="1" showInputMessage="1" showErrorMessage="1" error="Radius of the circle must be 1 to 20 metres" sqref="H26">
      <formula1>1</formula1>
      <formula2>20</formula2>
    </dataValidation>
    <dataValidation type="whole" allowBlank="1" showInputMessage="1" showErrorMessage="1" error="Velocity of the weight must be 1 to 100 metres/sec" sqref="H25">
      <formula1>1</formula1>
      <formula2>100</formula2>
    </dataValidation>
  </dataValidations>
  <printOptions horizontalCentered="1" verticalCentered="1"/>
  <pageMargins left="0.15748031496062992" right="0.23622047244094491" top="0.98425196850393704" bottom="0.98425196850393704" header="0.51181102362204722" footer="0.51181102362204722"/>
  <pageSetup paperSize="9" orientation="landscape" r:id="rId1"/>
  <headerFooter alignWithMargins="0">
    <oddHeader>&amp;LCopyright 2018 JD Palmer&amp;CRockets Orbits and Newton - Dynamics&amp;R&amp;D</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62"/>
  <sheetViews>
    <sheetView showGridLines="0" showRowColHeaders="0" workbookViewId="0">
      <selection activeCell="D6" sqref="D6"/>
    </sheetView>
  </sheetViews>
  <sheetFormatPr defaultRowHeight="13.2" x14ac:dyDescent="0.25"/>
  <cols>
    <col min="1" max="1" width="1.33203125" customWidth="1"/>
    <col min="3" max="3" width="47" customWidth="1"/>
    <col min="4" max="4" width="11" customWidth="1"/>
    <col min="5" max="5" width="12.88671875" customWidth="1"/>
    <col min="6" max="6" width="41.88671875" customWidth="1"/>
    <col min="7" max="7" width="8.5546875" customWidth="1"/>
  </cols>
  <sheetData>
    <row r="1" spans="2:9" ht="6" customHeight="1" x14ac:dyDescent="0.25"/>
    <row r="2" spans="2:9" ht="11.25" customHeight="1" x14ac:dyDescent="0.35">
      <c r="B2" s="36"/>
      <c r="C2" s="149"/>
      <c r="D2" s="149"/>
      <c r="E2" s="149"/>
      <c r="F2" s="149"/>
      <c r="G2" s="24"/>
    </row>
    <row r="3" spans="2:9" ht="9.75" customHeight="1" x14ac:dyDescent="0.25">
      <c r="B3" s="37"/>
      <c r="C3" s="150"/>
      <c r="D3" s="150"/>
      <c r="E3" s="150"/>
      <c r="F3" s="150"/>
      <c r="G3" s="26"/>
    </row>
    <row r="4" spans="2:9" ht="5.25" customHeight="1" x14ac:dyDescent="0.25">
      <c r="B4" s="37"/>
      <c r="C4" s="150"/>
      <c r="D4" s="150"/>
      <c r="E4" s="150"/>
      <c r="F4" s="150"/>
      <c r="G4" s="26"/>
    </row>
    <row r="5" spans="2:9" ht="40.5" customHeight="1" x14ac:dyDescent="0.25">
      <c r="B5" s="151" t="s">
        <v>129</v>
      </c>
      <c r="C5" s="152"/>
      <c r="D5" s="152"/>
      <c r="E5" s="153"/>
      <c r="F5" s="154" t="s">
        <v>14</v>
      </c>
      <c r="G5" s="155"/>
      <c r="H5" s="42"/>
      <c r="I5" s="42"/>
    </row>
    <row r="6" spans="2:9" ht="12.75" customHeight="1" x14ac:dyDescent="0.25">
      <c r="B6" s="156" t="s">
        <v>54</v>
      </c>
      <c r="C6" s="156"/>
      <c r="D6" s="108">
        <v>6378</v>
      </c>
      <c r="E6" s="116" t="s">
        <v>56</v>
      </c>
      <c r="F6" s="145" t="str">
        <f>IF(AND(C59=0,D46&gt;0),"Because the Planet spins, when the satellite completes one Equatorial orbit an observer on the Equator has moved. To the moving observer the apparent time taken to complete one orbit is different to the actual time taken."," ")</f>
        <v>Because the Planet spins, when the satellite completes one Equatorial orbit an observer on the Equator has moved. To the moving observer the apparent time taken to complete one orbit is different to the actual time taken.</v>
      </c>
      <c r="G6" s="146"/>
      <c r="H6" s="30"/>
      <c r="I6" s="30"/>
    </row>
    <row r="7" spans="2:9" ht="12.75" customHeight="1" x14ac:dyDescent="0.25">
      <c r="B7" s="156" t="s">
        <v>55</v>
      </c>
      <c r="C7" s="156"/>
      <c r="D7" s="109">
        <v>9.8000000000000007</v>
      </c>
      <c r="E7" s="116" t="s">
        <v>60</v>
      </c>
      <c r="F7" s="145"/>
      <c r="G7" s="146"/>
      <c r="H7" s="30"/>
      <c r="I7" s="30"/>
    </row>
    <row r="8" spans="2:9" ht="12.75" customHeight="1" x14ac:dyDescent="0.25">
      <c r="B8" s="156" t="s">
        <v>59</v>
      </c>
      <c r="C8" s="156"/>
      <c r="D8" s="108">
        <v>1675</v>
      </c>
      <c r="E8" s="116" t="s">
        <v>57</v>
      </c>
      <c r="F8" s="145"/>
      <c r="G8" s="146"/>
      <c r="H8" s="30"/>
      <c r="I8" s="30"/>
    </row>
    <row r="9" spans="2:9" ht="12.75" customHeight="1" x14ac:dyDescent="0.25">
      <c r="B9" s="156" t="s">
        <v>45</v>
      </c>
      <c r="C9" s="156"/>
      <c r="D9" s="108" t="s">
        <v>0</v>
      </c>
      <c r="E9" s="116" t="s">
        <v>5</v>
      </c>
      <c r="F9" s="145"/>
      <c r="G9" s="146"/>
      <c r="H9" s="30"/>
      <c r="I9" s="30"/>
    </row>
    <row r="10" spans="2:9" ht="12.75" customHeight="1" x14ac:dyDescent="0.25">
      <c r="B10" s="157" t="s">
        <v>127</v>
      </c>
      <c r="C10" s="158"/>
      <c r="D10" s="108">
        <v>200</v>
      </c>
      <c r="E10" s="116" t="s">
        <v>58</v>
      </c>
      <c r="F10" s="147"/>
      <c r="G10" s="148"/>
    </row>
    <row r="11" spans="2:9" ht="12.75" customHeight="1" x14ac:dyDescent="0.25">
      <c r="B11" s="156" t="s">
        <v>50</v>
      </c>
      <c r="C11" s="156"/>
      <c r="D11" s="117">
        <f t="shared" ref="D11:D17" si="0">D37</f>
        <v>9.2131335635955782</v>
      </c>
      <c r="E11" s="116" t="s">
        <v>61</v>
      </c>
      <c r="F11" s="159" t="str">
        <f>IF(AND(C59=0,D9="E"),E45," ")</f>
        <v xml:space="preserve"> </v>
      </c>
      <c r="G11" s="160"/>
    </row>
    <row r="12" spans="2:9" ht="12.75" customHeight="1" x14ac:dyDescent="0.25">
      <c r="B12" s="156" t="s">
        <v>38</v>
      </c>
      <c r="C12" s="156"/>
      <c r="D12" s="118">
        <f t="shared" si="0"/>
        <v>1624.0726664639708</v>
      </c>
      <c r="E12" s="119" t="s">
        <v>62</v>
      </c>
      <c r="F12" s="145"/>
      <c r="G12" s="146"/>
    </row>
    <row r="13" spans="2:9" ht="12.75" customHeight="1" x14ac:dyDescent="0.25">
      <c r="B13" s="156" t="s">
        <v>16</v>
      </c>
      <c r="C13" s="156"/>
      <c r="D13" s="118">
        <f t="shared" si="0"/>
        <v>26401</v>
      </c>
      <c r="E13" s="119" t="s">
        <v>62</v>
      </c>
      <c r="F13" s="145"/>
      <c r="G13" s="146"/>
    </row>
    <row r="14" spans="2:9" ht="12.75" customHeight="1" x14ac:dyDescent="0.25">
      <c r="B14" s="156" t="s">
        <v>47</v>
      </c>
      <c r="C14" s="156"/>
      <c r="D14" s="118">
        <f t="shared" si="0"/>
        <v>28025.483829080615</v>
      </c>
      <c r="E14" s="119" t="s">
        <v>62</v>
      </c>
      <c r="F14" s="145"/>
      <c r="G14" s="146"/>
    </row>
    <row r="15" spans="2:9" ht="12.75" customHeight="1" x14ac:dyDescent="0.25">
      <c r="B15" s="156" t="s">
        <v>128</v>
      </c>
      <c r="C15" s="156"/>
      <c r="D15" s="120">
        <f t="shared" si="0"/>
        <v>1.5716886763740021</v>
      </c>
      <c r="E15" s="119" t="s">
        <v>46</v>
      </c>
      <c r="F15" s="145"/>
      <c r="G15" s="146"/>
    </row>
    <row r="16" spans="2:9" ht="12.75" customHeight="1" x14ac:dyDescent="0.25">
      <c r="B16" s="156" t="s">
        <v>48</v>
      </c>
      <c r="C16" s="156"/>
      <c r="D16" s="120">
        <f t="shared" si="0"/>
        <v>1.4748079088330202</v>
      </c>
      <c r="E16" s="119" t="s">
        <v>46</v>
      </c>
      <c r="F16" s="159" t="str">
        <f>IF(AND(D9="E",Planets!C59=0),Planets!E44," ")</f>
        <v xml:space="preserve"> </v>
      </c>
      <c r="G16" s="160"/>
    </row>
    <row r="17" spans="2:7" ht="12.75" customHeight="1" x14ac:dyDescent="0.25">
      <c r="B17" s="157" t="s">
        <v>49</v>
      </c>
      <c r="C17" s="158"/>
      <c r="D17" s="120">
        <f t="shared" si="0"/>
        <v>23.925686686567165</v>
      </c>
      <c r="E17" s="119" t="s">
        <v>46</v>
      </c>
      <c r="F17" s="145"/>
      <c r="G17" s="146"/>
    </row>
    <row r="18" spans="2:7" ht="14.25" customHeight="1" x14ac:dyDescent="0.25">
      <c r="B18" s="22"/>
      <c r="C18" s="23"/>
      <c r="D18" s="23"/>
      <c r="E18" s="24"/>
      <c r="F18" s="145"/>
      <c r="G18" s="146"/>
    </row>
    <row r="19" spans="2:7" ht="12" customHeight="1" x14ac:dyDescent="0.25">
      <c r="B19" s="25"/>
      <c r="C19" s="4"/>
      <c r="D19" s="4"/>
      <c r="E19" s="26"/>
      <c r="F19" s="145"/>
      <c r="G19" s="146"/>
    </row>
    <row r="20" spans="2:7" ht="12" customHeight="1" x14ac:dyDescent="0.25">
      <c r="B20" s="25"/>
      <c r="C20" s="29"/>
      <c r="D20" s="29"/>
      <c r="E20" s="32"/>
      <c r="F20" s="147"/>
      <c r="G20" s="148"/>
    </row>
    <row r="21" spans="2:7" ht="12.75" customHeight="1" x14ac:dyDescent="0.25">
      <c r="B21" s="25"/>
      <c r="C21" s="29"/>
      <c r="D21" s="29"/>
      <c r="E21" s="32"/>
      <c r="F21" s="165" t="str">
        <f>IF(AND(C59=0,D8&gt;D47),"The planet is rotating so fast that on the Equator at the surface the speed is greater than that needed for an orbit at zero height. Everything is flying off the planet into space and the Planet will probably explode !"," ")</f>
        <v xml:space="preserve"> </v>
      </c>
      <c r="G21" s="160"/>
    </row>
    <row r="22" spans="2:7" ht="12" customHeight="1" x14ac:dyDescent="0.25">
      <c r="B22" s="25"/>
      <c r="C22" s="29"/>
      <c r="D22" s="29"/>
      <c r="E22" s="32"/>
      <c r="F22" s="166"/>
      <c r="G22" s="146"/>
    </row>
    <row r="23" spans="2:7" ht="12.75" customHeight="1" x14ac:dyDescent="0.25">
      <c r="B23" s="25"/>
      <c r="C23" s="4"/>
      <c r="D23" s="4"/>
      <c r="E23" s="33"/>
      <c r="F23" s="166"/>
      <c r="G23" s="146"/>
    </row>
    <row r="24" spans="2:7" ht="12.75" customHeight="1" x14ac:dyDescent="0.25">
      <c r="B24" s="25"/>
      <c r="C24" s="4"/>
      <c r="D24" s="4"/>
      <c r="E24" s="34"/>
      <c r="F24" s="38" t="str">
        <f>IF(AND(C59=0,D8&gt;D47),"Rotational speed at surface in kph"," ")</f>
        <v xml:space="preserve"> </v>
      </c>
      <c r="G24" s="39" t="str">
        <f>IF(AND(C59=0,D8&gt;D47),D8," ")</f>
        <v xml:space="preserve"> </v>
      </c>
    </row>
    <row r="25" spans="2:7" ht="12.75" customHeight="1" x14ac:dyDescent="0.25">
      <c r="B25" s="25"/>
      <c r="C25" s="31"/>
      <c r="D25" s="31"/>
      <c r="E25" s="35"/>
      <c r="F25" s="40" t="str">
        <f>IF(AND(C59=0,D8&gt;D47),"Speed needed to orbit at zero height in kph"," ")</f>
        <v xml:space="preserve"> </v>
      </c>
      <c r="G25" s="41" t="str">
        <f>IF(AND(C59=0,D8&gt;D47),D47," ")</f>
        <v xml:space="preserve"> </v>
      </c>
    </row>
    <row r="26" spans="2:7" ht="12.75" customHeight="1" x14ac:dyDescent="0.25">
      <c r="B26" s="3"/>
      <c r="C26" s="4"/>
      <c r="D26" s="4"/>
      <c r="E26" s="4"/>
      <c r="F26" s="159" t="str">
        <f>IF(AND(C59=0,D39&lt;0),"The planet's rotational speed is so great that (assuming that the Planet is holding together) the satellite must be launched in the opposite direction to the Planet's spin to kill the speed and achieve orbit !"," ")</f>
        <v xml:space="preserve"> </v>
      </c>
      <c r="G26" s="160"/>
    </row>
    <row r="27" spans="2:7" ht="12.75" customHeight="1" x14ac:dyDescent="0.25">
      <c r="B27" s="3"/>
      <c r="C27" s="4"/>
      <c r="D27" s="4"/>
      <c r="E27" s="4"/>
      <c r="F27" s="145"/>
      <c r="G27" s="146"/>
    </row>
    <row r="28" spans="2:7" x14ac:dyDescent="0.25">
      <c r="B28" s="25"/>
      <c r="C28" s="4"/>
      <c r="D28" s="4"/>
      <c r="E28" s="4"/>
      <c r="F28" s="145"/>
      <c r="G28" s="146"/>
    </row>
    <row r="29" spans="2:7" x14ac:dyDescent="0.25">
      <c r="B29" s="25"/>
      <c r="C29" s="4"/>
      <c r="D29" s="4"/>
      <c r="E29" s="4"/>
      <c r="F29" s="145"/>
      <c r="G29" s="146"/>
    </row>
    <row r="30" spans="2:7" x14ac:dyDescent="0.25">
      <c r="B30" s="25"/>
      <c r="C30" s="4"/>
      <c r="D30" s="4"/>
      <c r="E30" s="4"/>
      <c r="F30" s="145"/>
      <c r="G30" s="146"/>
    </row>
    <row r="31" spans="2:7" x14ac:dyDescent="0.25">
      <c r="B31" s="25"/>
      <c r="C31" s="4"/>
      <c r="D31" s="4"/>
      <c r="E31" s="4"/>
      <c r="F31" s="25"/>
      <c r="G31" s="26"/>
    </row>
    <row r="32" spans="2:7" x14ac:dyDescent="0.25">
      <c r="B32" s="25"/>
      <c r="C32" s="4"/>
      <c r="D32" s="4"/>
      <c r="E32" s="4"/>
      <c r="F32" s="22"/>
      <c r="G32" s="24"/>
    </row>
    <row r="33" spans="1:8" x14ac:dyDescent="0.25">
      <c r="B33" s="25"/>
      <c r="C33" s="4"/>
      <c r="D33" s="4"/>
      <c r="E33" s="4"/>
      <c r="F33" s="25"/>
      <c r="G33" s="26"/>
    </row>
    <row r="34" spans="1:8" s="76" customFormat="1" ht="12" customHeight="1" x14ac:dyDescent="0.25">
      <c r="B34" s="90"/>
      <c r="C34" s="91"/>
      <c r="D34" s="91"/>
      <c r="E34" s="91"/>
      <c r="F34" s="90"/>
      <c r="G34" s="92"/>
    </row>
    <row r="35" spans="1:8" x14ac:dyDescent="0.25">
      <c r="B35" s="9"/>
      <c r="C35" s="9"/>
      <c r="D35" s="9"/>
      <c r="E35" s="9"/>
      <c r="F35" s="9"/>
      <c r="G35" s="9"/>
    </row>
    <row r="36" spans="1:8" hidden="1" x14ac:dyDescent="0.25">
      <c r="B36" s="9"/>
      <c r="C36" s="9"/>
      <c r="D36" s="9"/>
      <c r="E36" s="9"/>
      <c r="F36" s="9"/>
      <c r="G36" s="9"/>
    </row>
    <row r="37" spans="1:8" hidden="1" x14ac:dyDescent="0.25">
      <c r="A37" s="9"/>
      <c r="B37" s="8" t="s">
        <v>15</v>
      </c>
      <c r="C37" s="43"/>
      <c r="D37" s="10">
        <f>IF(Planets!C59=0,ROUND(D7,1)*D6*D6/((D6+D10)*(D6+D10))," ")</f>
        <v>9.2131335635955782</v>
      </c>
      <c r="E37" s="45"/>
      <c r="F37" s="54" t="s">
        <v>18</v>
      </c>
      <c r="G37" s="1"/>
      <c r="H37" s="1"/>
    </row>
    <row r="38" spans="1:8" hidden="1" x14ac:dyDescent="0.25">
      <c r="A38" s="9"/>
      <c r="B38" s="8" t="s">
        <v>38</v>
      </c>
      <c r="C38" s="43"/>
      <c r="D38" s="44">
        <f>IF(Planets!C59=0,Planets!D46," ")</f>
        <v>1624.0726664639708</v>
      </c>
      <c r="E38" s="45"/>
      <c r="F38" s="54" t="s">
        <v>19</v>
      </c>
      <c r="G38" s="1"/>
      <c r="H38" s="1"/>
    </row>
    <row r="39" spans="1:8" hidden="1" x14ac:dyDescent="0.25">
      <c r="A39" s="9"/>
      <c r="B39" s="8" t="s">
        <v>16</v>
      </c>
      <c r="C39" s="43"/>
      <c r="D39" s="44">
        <f>IF(Planets!C59=0,ROUND(D40,0)-ROUND(D38,0)," ")</f>
        <v>26401</v>
      </c>
      <c r="E39" s="45"/>
      <c r="F39" s="54" t="s">
        <v>20</v>
      </c>
      <c r="G39" s="1"/>
      <c r="H39" s="1"/>
    </row>
    <row r="40" spans="1:8" hidden="1" x14ac:dyDescent="0.25">
      <c r="A40" s="9"/>
      <c r="B40" s="8" t="s">
        <v>8</v>
      </c>
      <c r="C40" s="9"/>
      <c r="D40" s="44">
        <f>IF(Planets!C59=0,(SQRT(D37*(D6+D10)*1000)*3600/1000)," ")</f>
        <v>28025.483829080615</v>
      </c>
      <c r="E40" s="45"/>
      <c r="F40" s="54" t="s">
        <v>21</v>
      </c>
      <c r="G40" s="1"/>
      <c r="H40" s="1"/>
    </row>
    <row r="41" spans="1:8" hidden="1" x14ac:dyDescent="0.25">
      <c r="A41" s="9"/>
      <c r="B41" s="8" t="s">
        <v>13</v>
      </c>
      <c r="C41" s="9"/>
      <c r="D41" s="10">
        <f>IF(Planets!C59=0,Planets!D51," ")</f>
        <v>1.5716886763740021</v>
      </c>
      <c r="E41" s="45"/>
      <c r="F41" s="54" t="s">
        <v>22</v>
      </c>
      <c r="G41" s="1"/>
      <c r="H41" s="1"/>
    </row>
    <row r="42" spans="1:8" hidden="1" x14ac:dyDescent="0.25">
      <c r="A42" s="9"/>
      <c r="B42" s="8" t="s">
        <v>9</v>
      </c>
      <c r="C42" s="9"/>
      <c r="D42" s="10">
        <f>IF(Planets!C59=0,2*3.1417*(D6+D10)/D40," ")</f>
        <v>1.4748079088330202</v>
      </c>
      <c r="E42" s="45"/>
      <c r="F42" s="54" t="s">
        <v>23</v>
      </c>
      <c r="G42" s="1"/>
      <c r="H42" s="1"/>
    </row>
    <row r="43" spans="1:8" ht="13.8" hidden="1" thickBot="1" x14ac:dyDescent="0.3">
      <c r="A43" s="9"/>
      <c r="B43" s="8" t="s">
        <v>10</v>
      </c>
      <c r="C43" s="9"/>
      <c r="D43" s="10">
        <f>IF(Planets!C59=0,Planets!D52," ")</f>
        <v>23.925686686567165</v>
      </c>
      <c r="E43" s="45"/>
      <c r="F43" s="54" t="s">
        <v>24</v>
      </c>
      <c r="G43" s="1"/>
      <c r="H43" s="1"/>
    </row>
    <row r="44" spans="1:8" ht="12" hidden="1" customHeight="1" thickBot="1" x14ac:dyDescent="0.3">
      <c r="B44" s="6"/>
      <c r="C44" s="11"/>
      <c r="D44" s="46" t="s">
        <v>6</v>
      </c>
      <c r="E44" s="163" t="str">
        <f>IF(AND(ROUND(D42,2)&gt;ROUND(D52,2),D52&lt;&gt;0),"The Actual time the satellites takes to complete one orbit is longer than one whole day on the planet so to an observer the satellite appears to be travelling backwards across the sky."," ")</f>
        <v xml:space="preserve"> </v>
      </c>
      <c r="F44" s="163"/>
      <c r="G44" s="163"/>
      <c r="H44" s="164"/>
    </row>
    <row r="45" spans="1:8" ht="10.5" hidden="1" customHeight="1" thickBot="1" x14ac:dyDescent="0.3">
      <c r="B45" s="6"/>
      <c r="C45" s="11"/>
      <c r="D45" s="46" t="s">
        <v>7</v>
      </c>
      <c r="E45" s="161" t="str">
        <f>IF(AND(D42&gt;D43*0.99,D42&lt;D43*1.01),"The actual time for an orbit is very close to one whole day on the Planet so the satellite appears to hang motionless in the sky as the Planet turns and the apparent time for an orbit heads towards infinity. Perfect for a telecommunications satellite."," ")</f>
        <v xml:space="preserve"> </v>
      </c>
      <c r="F45" s="161"/>
      <c r="G45" s="162"/>
      <c r="H45" s="1"/>
    </row>
    <row r="46" spans="1:8" ht="12.75" hidden="1" customHeight="1" x14ac:dyDescent="0.25">
      <c r="B46" s="55" t="s">
        <v>25</v>
      </c>
      <c r="D46" s="10">
        <f>IF(AND(C59=0,Planets!D9="E"),Planets!D8*D6/(D6+D10),0)</f>
        <v>1624.0726664639708</v>
      </c>
      <c r="G46" s="47">
        <v>22247</v>
      </c>
      <c r="H46" s="48" t="s">
        <v>1</v>
      </c>
    </row>
    <row r="47" spans="1:8" ht="12.75" hidden="1" customHeight="1" x14ac:dyDescent="0.25">
      <c r="B47" s="55" t="s">
        <v>26</v>
      </c>
      <c r="D47" s="2">
        <f>SQRT(ROUND(D7,1)*D6*1000)*3600/1000</f>
        <v>28461.500733446926</v>
      </c>
      <c r="G47" s="49">
        <v>23.93</v>
      </c>
      <c r="H47" s="50" t="s">
        <v>2</v>
      </c>
    </row>
    <row r="48" spans="1:8" ht="12.75" hidden="1" customHeight="1" x14ac:dyDescent="0.25">
      <c r="B48" s="55"/>
      <c r="G48" s="51">
        <v>59030</v>
      </c>
      <c r="H48" s="50" t="s">
        <v>3</v>
      </c>
    </row>
    <row r="49" spans="2:8" ht="12.75" hidden="1" customHeight="1" thickBot="1" x14ac:dyDescent="0.3">
      <c r="B49" s="55" t="s">
        <v>27</v>
      </c>
      <c r="D49" s="7">
        <f>IF(Planets!D42&lt;D52,(D52*Planets!D42)/(D52-Planets!D42),(D52*Planets!D42)/(Planets!D42-D52))</f>
        <v>1.5716886763740021</v>
      </c>
      <c r="G49" s="52">
        <v>9.83</v>
      </c>
      <c r="H49" s="53" t="s">
        <v>4</v>
      </c>
    </row>
    <row r="50" spans="2:8" ht="12.75" hidden="1" customHeight="1" x14ac:dyDescent="0.25">
      <c r="B50" s="55" t="s">
        <v>30</v>
      </c>
      <c r="D50" s="2">
        <f>IF(Planets!D42&lt;&gt;D52,D49," ")</f>
        <v>1.5716886763740021</v>
      </c>
      <c r="E50" s="1"/>
      <c r="G50" s="1"/>
      <c r="H50" s="1"/>
    </row>
    <row r="51" spans="2:8" ht="12.75" hidden="1" customHeight="1" x14ac:dyDescent="0.25">
      <c r="B51" s="55" t="s">
        <v>28</v>
      </c>
      <c r="D51" s="2">
        <f>IF(Planets!D38=0,Planets!D42,D50)</f>
        <v>1.5716886763740021</v>
      </c>
      <c r="E51" s="1"/>
      <c r="G51" s="1"/>
      <c r="H51" s="1"/>
    </row>
    <row r="52" spans="2:8" hidden="1" x14ac:dyDescent="0.25">
      <c r="B52" s="55" t="s">
        <v>29</v>
      </c>
      <c r="D52" s="2">
        <f>IF(Planets!D8&gt;0,(Planets!D6*3.1417*2)/Planets!D8,0)</f>
        <v>23.925686686567165</v>
      </c>
      <c r="E52" s="1"/>
      <c r="G52" s="1"/>
      <c r="H52" s="1"/>
    </row>
    <row r="53" spans="2:8" hidden="1" x14ac:dyDescent="0.25"/>
    <row r="54" spans="2:8" hidden="1" x14ac:dyDescent="0.25">
      <c r="B54" s="86" t="s">
        <v>77</v>
      </c>
      <c r="C54" s="84">
        <f>IF(OR(D6&lt;800,D6&gt;80000),1,0)</f>
        <v>0</v>
      </c>
    </row>
    <row r="55" spans="2:8" hidden="1" x14ac:dyDescent="0.25">
      <c r="B55" s="87" t="s">
        <v>78</v>
      </c>
      <c r="C55" s="84">
        <f>IF(OR(D7&lt;0.5,D7&gt;35),1,0)</f>
        <v>0</v>
      </c>
    </row>
    <row r="56" spans="2:8" hidden="1" x14ac:dyDescent="0.25">
      <c r="B56" s="87" t="s">
        <v>85</v>
      </c>
      <c r="C56" s="84">
        <f>IF(OR(D8&lt;0,D8&gt;50000),1,0)</f>
        <v>0</v>
      </c>
    </row>
    <row r="57" spans="2:8" hidden="1" x14ac:dyDescent="0.25">
      <c r="B57" s="87" t="s">
        <v>86</v>
      </c>
      <c r="C57" s="84">
        <f>IF(AND(D9&lt;&gt;"P",D9&lt;&gt;"E"),1,0)</f>
        <v>0</v>
      </c>
    </row>
    <row r="58" spans="2:8" hidden="1" x14ac:dyDescent="0.25">
      <c r="B58" s="87" t="s">
        <v>79</v>
      </c>
      <c r="C58" s="84">
        <f>IF(OR(D10&lt;15,D10&gt;120000),1,0)</f>
        <v>0</v>
      </c>
    </row>
    <row r="59" spans="2:8" hidden="1" x14ac:dyDescent="0.25">
      <c r="B59" s="88" t="s">
        <v>81</v>
      </c>
      <c r="C59" s="85">
        <f>MAX(C54:C58)</f>
        <v>0</v>
      </c>
    </row>
    <row r="60" spans="2:8" hidden="1" x14ac:dyDescent="0.25"/>
    <row r="61" spans="2:8" hidden="1" x14ac:dyDescent="0.25"/>
    <row r="62" spans="2:8" hidden="1" x14ac:dyDescent="0.25"/>
  </sheetData>
  <sheetProtection algorithmName="SHA-512" hashValue="1tu+lLHa7RcnsFIa+ou5i+y1o+PHKWgxLarsUE2O/PLUJo/ogF0Fv01tddmFzs8W6mrnoRi5HGhOK0YMnwKv0w==" saltValue="iSEurEdbEERo1yAJpkz/GA==" spinCount="100000" sheet="1" objects="1" scenarios="1" selectLockedCells="1"/>
  <mergeCells count="24">
    <mergeCell ref="B17:C17"/>
    <mergeCell ref="B15:C15"/>
    <mergeCell ref="B16:C16"/>
    <mergeCell ref="B11:C11"/>
    <mergeCell ref="B12:C12"/>
    <mergeCell ref="B13:C13"/>
    <mergeCell ref="B14:C14"/>
    <mergeCell ref="F16:G20"/>
    <mergeCell ref="F26:G30"/>
    <mergeCell ref="E45:G45"/>
    <mergeCell ref="F11:G15"/>
    <mergeCell ref="E44:H44"/>
    <mergeCell ref="F21:G23"/>
    <mergeCell ref="F6:G10"/>
    <mergeCell ref="C2:F2"/>
    <mergeCell ref="C3:F3"/>
    <mergeCell ref="C4:F4"/>
    <mergeCell ref="B5:E5"/>
    <mergeCell ref="F5:G5"/>
    <mergeCell ref="B6:C6"/>
    <mergeCell ref="B7:C7"/>
    <mergeCell ref="B8:C8"/>
    <mergeCell ref="B9:C9"/>
    <mergeCell ref="B10:C10"/>
  </mergeCells>
  <phoneticPr fontId="1" type="noConversion"/>
  <dataValidations count="5">
    <dataValidation type="whole" allowBlank="1" showInputMessage="1" showErrorMessage="1" error="Radius must be 800 to 80,000 kilometres" sqref="D6">
      <formula1>800</formula1>
      <formula2>80000</formula2>
    </dataValidation>
    <dataValidation type="decimal" allowBlank="1" showInputMessage="1" showErrorMessage="1" error="Acceleration must be 0.5 to 35.0 metres per sec per sec" sqref="D7">
      <formula1>0.5</formula1>
      <formula2>35</formula2>
    </dataValidation>
    <dataValidation type="whole" allowBlank="1" showInputMessage="1" showErrorMessage="1" error="Rotation speed must be 0 to 50,000 kph" sqref="D8">
      <formula1>0</formula1>
      <formula2>50000</formula2>
    </dataValidation>
    <dataValidation type="list" allowBlank="1" showInputMessage="1" showErrorMessage="1" error="Must be P for Polar orbit or E for Equatorial orbit" sqref="D9">
      <formula1>"P,E"</formula1>
    </dataValidation>
    <dataValidation type="whole" allowBlank="1" showInputMessage="1" showErrorMessage="1" error="Orbit height must be 15 to 120,000 kilometres" sqref="D10">
      <formula1>15</formula1>
      <formula2>120000</formula2>
    </dataValidation>
  </dataValidations>
  <printOptions horizontalCentered="1" verticalCentered="1"/>
  <pageMargins left="7.874015748031496E-2" right="0.23622047244094491" top="0.98425196850393704" bottom="0.98425196850393704" header="0.51181102362204722" footer="0.51181102362204722"/>
  <pageSetup paperSize="9" orientation="landscape" r:id="rId1"/>
  <headerFooter alignWithMargins="0">
    <oddHeader>&amp;L2018 JD Palmer&amp;CRockets Orbits and Newton - Dynamics&amp;R&amp;D</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G77"/>
  <sheetViews>
    <sheetView showGridLines="0" showRowColHeaders="0" workbookViewId="0">
      <selection activeCell="E7" sqref="E7"/>
    </sheetView>
  </sheetViews>
  <sheetFormatPr defaultRowHeight="13.2" x14ac:dyDescent="0.25"/>
  <cols>
    <col min="1" max="1" width="1" customWidth="1"/>
    <col min="2" max="2" width="1.33203125" customWidth="1"/>
    <col min="3" max="3" width="38" customWidth="1"/>
    <col min="4" max="4" width="10.88671875" customWidth="1"/>
    <col min="5" max="6" width="9.6640625" customWidth="1"/>
    <col min="13" max="13" width="3.6640625" customWidth="1"/>
    <col min="16" max="16" width="38.6640625" customWidth="1"/>
  </cols>
  <sheetData>
    <row r="1" spans="2:267" ht="4.5" customHeight="1" x14ac:dyDescent="0.25">
      <c r="C1" s="1"/>
      <c r="D1" s="1"/>
      <c r="E1" s="1"/>
    </row>
    <row r="2" spans="2:267" ht="18.75" customHeight="1" x14ac:dyDescent="0.25">
      <c r="B2" s="22"/>
      <c r="C2" s="23"/>
      <c r="D2" s="61"/>
      <c r="E2" s="61"/>
      <c r="F2" s="23"/>
      <c r="G2" s="23"/>
      <c r="H2" s="23"/>
      <c r="I2" s="23"/>
      <c r="J2" s="23"/>
      <c r="K2" s="23"/>
      <c r="L2" s="23"/>
      <c r="M2" s="24"/>
      <c r="P2" s="103" t="str">
        <f>P68</f>
        <v>Period</v>
      </c>
      <c r="Q2" s="104">
        <f>Q68</f>
        <v>0</v>
      </c>
      <c r="R2" s="104">
        <f t="shared" ref="R2:CC2" si="0">R68</f>
        <v>1</v>
      </c>
      <c r="S2" s="104">
        <f t="shared" si="0"/>
        <v>2</v>
      </c>
      <c r="T2" s="104">
        <f t="shared" si="0"/>
        <v>3</v>
      </c>
      <c r="U2" s="104">
        <f t="shared" si="0"/>
        <v>4</v>
      </c>
      <c r="V2" s="104">
        <f t="shared" si="0"/>
        <v>5</v>
      </c>
      <c r="W2" s="104">
        <f t="shared" si="0"/>
        <v>6</v>
      </c>
      <c r="X2" s="104">
        <f t="shared" si="0"/>
        <v>7</v>
      </c>
      <c r="Y2" s="104">
        <f t="shared" si="0"/>
        <v>8</v>
      </c>
      <c r="Z2" s="104">
        <f t="shared" si="0"/>
        <v>9</v>
      </c>
      <c r="AA2" s="104">
        <f t="shared" si="0"/>
        <v>10</v>
      </c>
      <c r="AB2" s="104">
        <f t="shared" si="0"/>
        <v>11</v>
      </c>
      <c r="AC2" s="104">
        <f t="shared" si="0"/>
        <v>12</v>
      </c>
      <c r="AD2" s="104">
        <f t="shared" si="0"/>
        <v>13</v>
      </c>
      <c r="AE2" s="104">
        <f t="shared" si="0"/>
        <v>14</v>
      </c>
      <c r="AF2" s="104">
        <f t="shared" si="0"/>
        <v>15</v>
      </c>
      <c r="AG2" s="104">
        <f t="shared" si="0"/>
        <v>16</v>
      </c>
      <c r="AH2" s="104">
        <f t="shared" si="0"/>
        <v>17</v>
      </c>
      <c r="AI2" s="104">
        <f t="shared" si="0"/>
        <v>18</v>
      </c>
      <c r="AJ2" s="104">
        <f t="shared" si="0"/>
        <v>19</v>
      </c>
      <c r="AK2" s="104">
        <f t="shared" si="0"/>
        <v>20</v>
      </c>
      <c r="AL2" s="104">
        <f t="shared" si="0"/>
        <v>21</v>
      </c>
      <c r="AM2" s="104">
        <f t="shared" si="0"/>
        <v>22</v>
      </c>
      <c r="AN2" s="104">
        <f t="shared" si="0"/>
        <v>23</v>
      </c>
      <c r="AO2" s="104">
        <f t="shared" si="0"/>
        <v>24</v>
      </c>
      <c r="AP2" s="104">
        <f t="shared" si="0"/>
        <v>25</v>
      </c>
      <c r="AQ2" s="104">
        <f t="shared" si="0"/>
        <v>26</v>
      </c>
      <c r="AR2" s="104">
        <f t="shared" si="0"/>
        <v>27</v>
      </c>
      <c r="AS2" s="104">
        <f t="shared" si="0"/>
        <v>28</v>
      </c>
      <c r="AT2" s="104">
        <f t="shared" si="0"/>
        <v>29</v>
      </c>
      <c r="AU2" s="104">
        <f t="shared" si="0"/>
        <v>30</v>
      </c>
      <c r="AV2" s="104">
        <f t="shared" si="0"/>
        <v>31</v>
      </c>
      <c r="AW2" s="104">
        <f t="shared" si="0"/>
        <v>32</v>
      </c>
      <c r="AX2" s="104">
        <f t="shared" si="0"/>
        <v>33</v>
      </c>
      <c r="AY2" s="104">
        <f t="shared" si="0"/>
        <v>34</v>
      </c>
      <c r="AZ2" s="104">
        <f t="shared" si="0"/>
        <v>35</v>
      </c>
      <c r="BA2" s="104">
        <f t="shared" si="0"/>
        <v>36</v>
      </c>
      <c r="BB2" s="104">
        <f t="shared" si="0"/>
        <v>37</v>
      </c>
      <c r="BC2" s="104">
        <f t="shared" si="0"/>
        <v>38</v>
      </c>
      <c r="BD2" s="104">
        <f t="shared" si="0"/>
        <v>39</v>
      </c>
      <c r="BE2" s="104">
        <f t="shared" si="0"/>
        <v>40</v>
      </c>
      <c r="BF2" s="104">
        <f t="shared" si="0"/>
        <v>41</v>
      </c>
      <c r="BG2" s="104">
        <f t="shared" si="0"/>
        <v>42</v>
      </c>
      <c r="BH2" s="104">
        <f t="shared" si="0"/>
        <v>43</v>
      </c>
      <c r="BI2" s="104">
        <f t="shared" si="0"/>
        <v>44</v>
      </c>
      <c r="BJ2" s="104">
        <f t="shared" si="0"/>
        <v>45</v>
      </c>
      <c r="BK2" s="104">
        <f t="shared" si="0"/>
        <v>46</v>
      </c>
      <c r="BL2" s="104">
        <f t="shared" si="0"/>
        <v>47</v>
      </c>
      <c r="BM2" s="104">
        <f t="shared" si="0"/>
        <v>48</v>
      </c>
      <c r="BN2" s="104">
        <f t="shared" si="0"/>
        <v>49</v>
      </c>
      <c r="BO2" s="104">
        <f t="shared" si="0"/>
        <v>50</v>
      </c>
      <c r="BP2" s="104">
        <f t="shared" si="0"/>
        <v>51</v>
      </c>
      <c r="BQ2" s="104">
        <f t="shared" si="0"/>
        <v>52</v>
      </c>
      <c r="BR2" s="104">
        <f t="shared" si="0"/>
        <v>53</v>
      </c>
      <c r="BS2" s="104">
        <f t="shared" si="0"/>
        <v>54</v>
      </c>
      <c r="BT2" s="104">
        <f t="shared" si="0"/>
        <v>55</v>
      </c>
      <c r="BU2" s="104">
        <f t="shared" si="0"/>
        <v>56</v>
      </c>
      <c r="BV2" s="104">
        <f t="shared" si="0"/>
        <v>57</v>
      </c>
      <c r="BW2" s="104">
        <f t="shared" si="0"/>
        <v>58</v>
      </c>
      <c r="BX2" s="104">
        <f t="shared" si="0"/>
        <v>59</v>
      </c>
      <c r="BY2" s="104">
        <f t="shared" si="0"/>
        <v>60</v>
      </c>
      <c r="BZ2" s="104">
        <f t="shared" si="0"/>
        <v>61</v>
      </c>
      <c r="CA2" s="104">
        <f t="shared" si="0"/>
        <v>62</v>
      </c>
      <c r="CB2" s="104">
        <f t="shared" si="0"/>
        <v>63</v>
      </c>
      <c r="CC2" s="104">
        <f t="shared" si="0"/>
        <v>64</v>
      </c>
      <c r="CD2" s="104">
        <f t="shared" ref="CD2:EO2" si="1">CD68</f>
        <v>65</v>
      </c>
      <c r="CE2" s="104">
        <f t="shared" si="1"/>
        <v>66</v>
      </c>
      <c r="CF2" s="104">
        <f t="shared" si="1"/>
        <v>67</v>
      </c>
      <c r="CG2" s="104">
        <f t="shared" si="1"/>
        <v>68</v>
      </c>
      <c r="CH2" s="104">
        <f t="shared" si="1"/>
        <v>69</v>
      </c>
      <c r="CI2" s="104">
        <f t="shared" si="1"/>
        <v>70</v>
      </c>
      <c r="CJ2" s="104">
        <f t="shared" si="1"/>
        <v>71</v>
      </c>
      <c r="CK2" s="104">
        <f t="shared" si="1"/>
        <v>72</v>
      </c>
      <c r="CL2" s="104">
        <f t="shared" si="1"/>
        <v>73</v>
      </c>
      <c r="CM2" s="104">
        <f t="shared" si="1"/>
        <v>74</v>
      </c>
      <c r="CN2" s="104">
        <f t="shared" si="1"/>
        <v>75</v>
      </c>
      <c r="CO2" s="104">
        <f t="shared" si="1"/>
        <v>76</v>
      </c>
      <c r="CP2" s="104">
        <f t="shared" si="1"/>
        <v>77</v>
      </c>
      <c r="CQ2" s="104">
        <f t="shared" si="1"/>
        <v>78</v>
      </c>
      <c r="CR2" s="104">
        <f t="shared" si="1"/>
        <v>79</v>
      </c>
      <c r="CS2" s="104">
        <f t="shared" si="1"/>
        <v>80</v>
      </c>
      <c r="CT2" s="104">
        <f t="shared" si="1"/>
        <v>81</v>
      </c>
      <c r="CU2" s="104">
        <f t="shared" si="1"/>
        <v>82</v>
      </c>
      <c r="CV2" s="104">
        <f t="shared" si="1"/>
        <v>83</v>
      </c>
      <c r="CW2" s="104">
        <f t="shared" si="1"/>
        <v>84</v>
      </c>
      <c r="CX2" s="104">
        <f t="shared" si="1"/>
        <v>85</v>
      </c>
      <c r="CY2" s="104">
        <f t="shared" si="1"/>
        <v>86</v>
      </c>
      <c r="CZ2" s="104">
        <f t="shared" si="1"/>
        <v>87</v>
      </c>
      <c r="DA2" s="104">
        <f t="shared" si="1"/>
        <v>88</v>
      </c>
      <c r="DB2" s="104">
        <f t="shared" si="1"/>
        <v>89</v>
      </c>
      <c r="DC2" s="104">
        <f t="shared" si="1"/>
        <v>90</v>
      </c>
      <c r="DD2" s="104">
        <f t="shared" si="1"/>
        <v>91</v>
      </c>
      <c r="DE2" s="104">
        <f t="shared" si="1"/>
        <v>92</v>
      </c>
      <c r="DF2" s="104">
        <f t="shared" si="1"/>
        <v>93</v>
      </c>
      <c r="DG2" s="104">
        <f t="shared" si="1"/>
        <v>94</v>
      </c>
      <c r="DH2" s="104">
        <f t="shared" si="1"/>
        <v>95</v>
      </c>
      <c r="DI2" s="104">
        <f t="shared" si="1"/>
        <v>96</v>
      </c>
      <c r="DJ2" s="104">
        <f t="shared" si="1"/>
        <v>97</v>
      </c>
      <c r="DK2" s="104">
        <f t="shared" si="1"/>
        <v>98</v>
      </c>
      <c r="DL2" s="104">
        <f t="shared" si="1"/>
        <v>99</v>
      </c>
      <c r="DM2" s="104">
        <f t="shared" si="1"/>
        <v>100</v>
      </c>
      <c r="DN2" s="104">
        <f t="shared" si="1"/>
        <v>101</v>
      </c>
      <c r="DO2" s="104">
        <f t="shared" si="1"/>
        <v>102</v>
      </c>
      <c r="DP2" s="104">
        <f t="shared" si="1"/>
        <v>103</v>
      </c>
      <c r="DQ2" s="104">
        <f t="shared" si="1"/>
        <v>104</v>
      </c>
      <c r="DR2" s="104">
        <f t="shared" si="1"/>
        <v>105</v>
      </c>
      <c r="DS2" s="104">
        <f t="shared" si="1"/>
        <v>106</v>
      </c>
      <c r="DT2" s="104">
        <f t="shared" si="1"/>
        <v>107</v>
      </c>
      <c r="DU2" s="104">
        <f t="shared" si="1"/>
        <v>108</v>
      </c>
      <c r="DV2" s="104">
        <f t="shared" si="1"/>
        <v>109</v>
      </c>
      <c r="DW2" s="104">
        <f t="shared" si="1"/>
        <v>110</v>
      </c>
      <c r="DX2" s="104">
        <f t="shared" si="1"/>
        <v>111</v>
      </c>
      <c r="DY2" s="104">
        <f t="shared" si="1"/>
        <v>112</v>
      </c>
      <c r="DZ2" s="104">
        <f t="shared" si="1"/>
        <v>113</v>
      </c>
      <c r="EA2" s="104">
        <f t="shared" si="1"/>
        <v>114</v>
      </c>
      <c r="EB2" s="104">
        <f t="shared" si="1"/>
        <v>115</v>
      </c>
      <c r="EC2" s="104">
        <f t="shared" si="1"/>
        <v>116</v>
      </c>
      <c r="ED2" s="104">
        <f t="shared" si="1"/>
        <v>117</v>
      </c>
      <c r="EE2" s="104">
        <f t="shared" si="1"/>
        <v>118</v>
      </c>
      <c r="EF2" s="104">
        <f t="shared" si="1"/>
        <v>119</v>
      </c>
      <c r="EG2" s="104">
        <f t="shared" si="1"/>
        <v>120</v>
      </c>
      <c r="EH2" s="104">
        <f t="shared" si="1"/>
        <v>121</v>
      </c>
      <c r="EI2" s="104">
        <f t="shared" si="1"/>
        <v>122</v>
      </c>
      <c r="EJ2" s="104">
        <f t="shared" si="1"/>
        <v>123</v>
      </c>
      <c r="EK2" s="104">
        <f t="shared" si="1"/>
        <v>124</v>
      </c>
      <c r="EL2" s="104">
        <f t="shared" si="1"/>
        <v>125</v>
      </c>
      <c r="EM2" s="104">
        <f t="shared" si="1"/>
        <v>126</v>
      </c>
      <c r="EN2" s="104">
        <f t="shared" si="1"/>
        <v>127</v>
      </c>
      <c r="EO2" s="104">
        <f t="shared" si="1"/>
        <v>128</v>
      </c>
      <c r="EP2" s="104">
        <f t="shared" ref="EP2:HA2" si="2">EP68</f>
        <v>129</v>
      </c>
      <c r="EQ2" s="104">
        <f t="shared" si="2"/>
        <v>130</v>
      </c>
      <c r="ER2" s="104">
        <f t="shared" si="2"/>
        <v>131</v>
      </c>
      <c r="ES2" s="104">
        <f t="shared" si="2"/>
        <v>132</v>
      </c>
      <c r="ET2" s="104">
        <f t="shared" si="2"/>
        <v>133</v>
      </c>
      <c r="EU2" s="104">
        <f t="shared" si="2"/>
        <v>134</v>
      </c>
      <c r="EV2" s="104">
        <f t="shared" si="2"/>
        <v>135</v>
      </c>
      <c r="EW2" s="104">
        <f t="shared" si="2"/>
        <v>136</v>
      </c>
      <c r="EX2" s="104">
        <f t="shared" si="2"/>
        <v>137</v>
      </c>
      <c r="EY2" s="104">
        <f t="shared" si="2"/>
        <v>138</v>
      </c>
      <c r="EZ2" s="104">
        <f t="shared" si="2"/>
        <v>139</v>
      </c>
      <c r="FA2" s="104">
        <f t="shared" si="2"/>
        <v>140</v>
      </c>
      <c r="FB2" s="104">
        <f t="shared" si="2"/>
        <v>141</v>
      </c>
      <c r="FC2" s="104">
        <f t="shared" si="2"/>
        <v>142</v>
      </c>
      <c r="FD2" s="104">
        <f t="shared" si="2"/>
        <v>143</v>
      </c>
      <c r="FE2" s="104">
        <f t="shared" si="2"/>
        <v>144</v>
      </c>
      <c r="FF2" s="104">
        <f t="shared" si="2"/>
        <v>145</v>
      </c>
      <c r="FG2" s="104">
        <f t="shared" si="2"/>
        <v>146</v>
      </c>
      <c r="FH2" s="104">
        <f t="shared" si="2"/>
        <v>147</v>
      </c>
      <c r="FI2" s="104">
        <f t="shared" si="2"/>
        <v>148</v>
      </c>
      <c r="FJ2" s="104">
        <f t="shared" si="2"/>
        <v>149</v>
      </c>
      <c r="FK2" s="104">
        <f t="shared" si="2"/>
        <v>150</v>
      </c>
      <c r="FL2" s="104">
        <f t="shared" si="2"/>
        <v>151</v>
      </c>
      <c r="FM2" s="104">
        <f t="shared" si="2"/>
        <v>152</v>
      </c>
      <c r="FN2" s="104">
        <f t="shared" si="2"/>
        <v>153</v>
      </c>
      <c r="FO2" s="104">
        <f t="shared" si="2"/>
        <v>154</v>
      </c>
      <c r="FP2" s="104">
        <f t="shared" si="2"/>
        <v>155</v>
      </c>
      <c r="FQ2" s="104">
        <f t="shared" si="2"/>
        <v>156</v>
      </c>
      <c r="FR2" s="104">
        <f t="shared" si="2"/>
        <v>157</v>
      </c>
      <c r="FS2" s="104">
        <f t="shared" si="2"/>
        <v>158</v>
      </c>
      <c r="FT2" s="104">
        <f t="shared" si="2"/>
        <v>159</v>
      </c>
      <c r="FU2" s="104">
        <f t="shared" si="2"/>
        <v>160</v>
      </c>
      <c r="FV2" s="104">
        <f t="shared" si="2"/>
        <v>161</v>
      </c>
      <c r="FW2" s="104">
        <f t="shared" si="2"/>
        <v>162</v>
      </c>
      <c r="FX2" s="104">
        <f t="shared" si="2"/>
        <v>163</v>
      </c>
      <c r="FY2" s="104">
        <f t="shared" si="2"/>
        <v>164</v>
      </c>
      <c r="FZ2" s="104">
        <f t="shared" si="2"/>
        <v>165</v>
      </c>
      <c r="GA2" s="104">
        <f t="shared" si="2"/>
        <v>166</v>
      </c>
      <c r="GB2" s="104">
        <f t="shared" si="2"/>
        <v>167</v>
      </c>
      <c r="GC2" s="104">
        <f t="shared" si="2"/>
        <v>168</v>
      </c>
      <c r="GD2" s="104">
        <f t="shared" si="2"/>
        <v>169</v>
      </c>
      <c r="GE2" s="104">
        <f t="shared" si="2"/>
        <v>170</v>
      </c>
      <c r="GF2" s="104">
        <f t="shared" si="2"/>
        <v>171</v>
      </c>
      <c r="GG2" s="104">
        <f t="shared" si="2"/>
        <v>172</v>
      </c>
      <c r="GH2" s="104">
        <f t="shared" si="2"/>
        <v>173</v>
      </c>
      <c r="GI2" s="104">
        <f t="shared" si="2"/>
        <v>174</v>
      </c>
      <c r="GJ2" s="104">
        <f t="shared" si="2"/>
        <v>175</v>
      </c>
      <c r="GK2" s="104">
        <f t="shared" si="2"/>
        <v>176</v>
      </c>
      <c r="GL2" s="104">
        <f t="shared" si="2"/>
        <v>177</v>
      </c>
      <c r="GM2" s="104">
        <f t="shared" si="2"/>
        <v>178</v>
      </c>
      <c r="GN2" s="104">
        <f t="shared" si="2"/>
        <v>179</v>
      </c>
      <c r="GO2" s="104">
        <f t="shared" si="2"/>
        <v>180</v>
      </c>
      <c r="GP2" s="104">
        <f t="shared" si="2"/>
        <v>181</v>
      </c>
      <c r="GQ2" s="104">
        <f t="shared" si="2"/>
        <v>182</v>
      </c>
      <c r="GR2" s="104">
        <f t="shared" si="2"/>
        <v>183</v>
      </c>
      <c r="GS2" s="104">
        <f t="shared" si="2"/>
        <v>184</v>
      </c>
      <c r="GT2" s="104">
        <f t="shared" si="2"/>
        <v>185</v>
      </c>
      <c r="GU2" s="104">
        <f t="shared" si="2"/>
        <v>186</v>
      </c>
      <c r="GV2" s="104">
        <f t="shared" si="2"/>
        <v>187</v>
      </c>
      <c r="GW2" s="104">
        <f t="shared" si="2"/>
        <v>188</v>
      </c>
      <c r="GX2" s="104">
        <f t="shared" si="2"/>
        <v>189</v>
      </c>
      <c r="GY2" s="104">
        <f t="shared" si="2"/>
        <v>190</v>
      </c>
      <c r="GZ2" s="104">
        <f t="shared" si="2"/>
        <v>191</v>
      </c>
      <c r="HA2" s="104">
        <f t="shared" si="2"/>
        <v>192</v>
      </c>
      <c r="HB2" s="104">
        <f t="shared" ref="HB2:JG2" si="3">HB68</f>
        <v>193</v>
      </c>
      <c r="HC2" s="104">
        <f t="shared" si="3"/>
        <v>194</v>
      </c>
      <c r="HD2" s="104">
        <f t="shared" si="3"/>
        <v>195</v>
      </c>
      <c r="HE2" s="104">
        <f t="shared" si="3"/>
        <v>196</v>
      </c>
      <c r="HF2" s="104">
        <f t="shared" si="3"/>
        <v>197</v>
      </c>
      <c r="HG2" s="104">
        <f t="shared" si="3"/>
        <v>198</v>
      </c>
      <c r="HH2" s="104">
        <f t="shared" si="3"/>
        <v>199</v>
      </c>
      <c r="HI2" s="104">
        <f t="shared" si="3"/>
        <v>200</v>
      </c>
      <c r="HJ2" s="104">
        <f t="shared" si="3"/>
        <v>201</v>
      </c>
      <c r="HK2" s="104">
        <f t="shared" si="3"/>
        <v>202</v>
      </c>
      <c r="HL2" s="104">
        <f t="shared" si="3"/>
        <v>203</v>
      </c>
      <c r="HM2" s="104">
        <f t="shared" si="3"/>
        <v>204</v>
      </c>
      <c r="HN2" s="104">
        <f t="shared" si="3"/>
        <v>205</v>
      </c>
      <c r="HO2" s="104">
        <f t="shared" si="3"/>
        <v>206</v>
      </c>
      <c r="HP2" s="104">
        <f t="shared" si="3"/>
        <v>207</v>
      </c>
      <c r="HQ2" s="104">
        <f t="shared" si="3"/>
        <v>208</v>
      </c>
      <c r="HR2" s="104">
        <f t="shared" si="3"/>
        <v>209</v>
      </c>
      <c r="HS2" s="104">
        <f t="shared" si="3"/>
        <v>210</v>
      </c>
      <c r="HT2" s="104">
        <f t="shared" si="3"/>
        <v>211</v>
      </c>
      <c r="HU2" s="104">
        <f t="shared" si="3"/>
        <v>212</v>
      </c>
      <c r="HV2" s="104">
        <f t="shared" si="3"/>
        <v>213</v>
      </c>
      <c r="HW2" s="104">
        <f t="shared" si="3"/>
        <v>214</v>
      </c>
      <c r="HX2" s="104">
        <f t="shared" si="3"/>
        <v>215</v>
      </c>
      <c r="HY2" s="104">
        <f t="shared" si="3"/>
        <v>216</v>
      </c>
      <c r="HZ2" s="104">
        <f t="shared" si="3"/>
        <v>217</v>
      </c>
      <c r="IA2" s="104">
        <f t="shared" si="3"/>
        <v>218</v>
      </c>
      <c r="IB2" s="104">
        <f t="shared" si="3"/>
        <v>219</v>
      </c>
      <c r="IC2" s="104">
        <f t="shared" si="3"/>
        <v>220</v>
      </c>
      <c r="ID2" s="104">
        <f t="shared" si="3"/>
        <v>221</v>
      </c>
      <c r="IE2" s="104">
        <f t="shared" si="3"/>
        <v>222</v>
      </c>
      <c r="IF2" s="104">
        <f t="shared" si="3"/>
        <v>223</v>
      </c>
      <c r="IG2" s="104">
        <f t="shared" si="3"/>
        <v>224</v>
      </c>
      <c r="IH2" s="104">
        <f t="shared" si="3"/>
        <v>225</v>
      </c>
      <c r="II2" s="104">
        <f t="shared" si="3"/>
        <v>226</v>
      </c>
      <c r="IJ2" s="104">
        <f t="shared" si="3"/>
        <v>227</v>
      </c>
      <c r="IK2" s="104">
        <f t="shared" si="3"/>
        <v>228</v>
      </c>
      <c r="IL2" s="104">
        <f t="shared" si="3"/>
        <v>229</v>
      </c>
      <c r="IM2" s="104">
        <f t="shared" si="3"/>
        <v>230</v>
      </c>
      <c r="IN2" s="104">
        <f t="shared" si="3"/>
        <v>231</v>
      </c>
      <c r="IO2" s="104">
        <f t="shared" si="3"/>
        <v>232</v>
      </c>
      <c r="IP2" s="104">
        <f t="shared" si="3"/>
        <v>233</v>
      </c>
      <c r="IQ2" s="104">
        <f t="shared" si="3"/>
        <v>234</v>
      </c>
      <c r="IR2" s="104">
        <f t="shared" si="3"/>
        <v>235</v>
      </c>
      <c r="IS2" s="104">
        <f t="shared" si="3"/>
        <v>236</v>
      </c>
      <c r="IT2" s="104">
        <f t="shared" si="3"/>
        <v>237</v>
      </c>
      <c r="IU2" s="104">
        <f t="shared" si="3"/>
        <v>238</v>
      </c>
      <c r="IV2" s="104">
        <f t="shared" si="3"/>
        <v>239</v>
      </c>
      <c r="IW2" s="104">
        <f t="shared" si="3"/>
        <v>240</v>
      </c>
      <c r="IX2" s="104">
        <f t="shared" si="3"/>
        <v>241</v>
      </c>
      <c r="IY2" s="104">
        <f t="shared" si="3"/>
        <v>242</v>
      </c>
      <c r="IZ2" s="104">
        <f t="shared" si="3"/>
        <v>243</v>
      </c>
      <c r="JA2" s="104">
        <f t="shared" si="3"/>
        <v>244</v>
      </c>
      <c r="JB2" s="104">
        <f t="shared" si="3"/>
        <v>245</v>
      </c>
      <c r="JC2" s="104">
        <f t="shared" si="3"/>
        <v>246</v>
      </c>
      <c r="JD2" s="104">
        <f t="shared" si="3"/>
        <v>247</v>
      </c>
      <c r="JE2" s="104">
        <f t="shared" si="3"/>
        <v>248</v>
      </c>
      <c r="JF2" s="104">
        <f t="shared" si="3"/>
        <v>249</v>
      </c>
      <c r="JG2" s="104">
        <f t="shared" si="3"/>
        <v>250</v>
      </c>
    </row>
    <row r="3" spans="2:267" ht="12.75" customHeight="1" x14ac:dyDescent="0.25">
      <c r="B3" s="25"/>
      <c r="C3" s="4"/>
      <c r="D3" s="58"/>
      <c r="E3" s="58"/>
      <c r="F3" s="4"/>
      <c r="G3" s="4"/>
      <c r="H3" s="4"/>
      <c r="I3" s="4"/>
      <c r="J3" s="4"/>
      <c r="K3" s="4"/>
      <c r="L3" s="4"/>
      <c r="M3" s="26"/>
      <c r="P3" s="103" t="str">
        <f>P72</f>
        <v>Height in kilometres</v>
      </c>
      <c r="Q3" s="104">
        <f>Q72</f>
        <v>800</v>
      </c>
      <c r="R3" s="104">
        <f>R72</f>
        <v>800.11192525220702</v>
      </c>
      <c r="S3" s="104">
        <f>S72</f>
        <v>800.44765257655524</v>
      </c>
      <c r="T3" s="104">
        <f>T72</f>
        <v>801.006988291109</v>
      </c>
      <c r="U3" s="104">
        <f t="shared" ref="U3:CF3" si="4">U72</f>
        <v>801.78954524145956</v>
      </c>
      <c r="V3" s="104">
        <f t="shared" si="4"/>
        <v>802.79474326101968</v>
      </c>
      <c r="W3" s="104">
        <f t="shared" si="4"/>
        <v>804.02180990187219</v>
      </c>
      <c r="X3" s="104">
        <f t="shared" si="4"/>
        <v>805.46978143416914</v>
      </c>
      <c r="Y3" s="104">
        <f t="shared" si="4"/>
        <v>807.13750411131161</v>
      </c>
      <c r="Z3" s="104">
        <f t="shared" si="4"/>
        <v>809.02363569738986</v>
      </c>
      <c r="AA3" s="104">
        <f t="shared" si="4"/>
        <v>811.12664725262596</v>
      </c>
      <c r="AB3" s="104">
        <f t="shared" si="4"/>
        <v>813.4448251718502</v>
      </c>
      <c r="AC3" s="104">
        <f t="shared" si="4"/>
        <v>815.97627347035461</v>
      </c>
      <c r="AD3" s="104">
        <f t="shared" si="4"/>
        <v>818.7189163108053</v>
      </c>
      <c r="AE3" s="104">
        <f t="shared" si="4"/>
        <v>821.67050076427006</v>
      </c>
      <c r="AF3" s="104">
        <f t="shared" si="4"/>
        <v>824.82859979782211</v>
      </c>
      <c r="AG3" s="104">
        <f t="shared" si="4"/>
        <v>828.19061548062427</v>
      </c>
      <c r="AH3" s="104">
        <f t="shared" si="4"/>
        <v>831.75378239988186</v>
      </c>
      <c r="AI3" s="104">
        <f t="shared" si="4"/>
        <v>835.51517127757427</v>
      </c>
      <c r="AJ3" s="104">
        <f t="shared" si="4"/>
        <v>839.47169277844398</v>
      </c>
      <c r="AK3" s="104">
        <f t="shared" si="4"/>
        <v>843.62010149933235</v>
      </c>
      <c r="AL3" s="104">
        <f t="shared" si="4"/>
        <v>847.95700012960799</v>
      </c>
      <c r="AM3" s="104">
        <f t="shared" si="4"/>
        <v>852.47884377213745</v>
      </c>
      <c r="AN3" s="104">
        <f t="shared" si="4"/>
        <v>857.18194441399839</v>
      </c>
      <c r="AO3" s="104">
        <f t="shared" si="4"/>
        <v>862.06247553593096</v>
      </c>
      <c r="AP3" s="104">
        <f t="shared" si="4"/>
        <v>867.11647684936781</v>
      </c>
      <c r="AQ3" s="104">
        <f t="shared" si="4"/>
        <v>872.33985914977472</v>
      </c>
      <c r="AR3" s="104">
        <f t="shared" si="4"/>
        <v>877.72840927496679</v>
      </c>
      <c r="AS3" s="104">
        <f t="shared" si="4"/>
        <v>883.2777951570489</v>
      </c>
      <c r="AT3" s="104">
        <f t="shared" si="4"/>
        <v>888.98357095665142</v>
      </c>
      <c r="AU3" s="104">
        <f t="shared" si="4"/>
        <v>894.84118226819874</v>
      </c>
      <c r="AV3" s="104">
        <f t="shared" si="4"/>
        <v>900.84597138505615</v>
      </c>
      <c r="AW3" s="104">
        <f t="shared" si="4"/>
        <v>906.99318261354369</v>
      </c>
      <c r="AX3" s="104">
        <f t="shared" si="4"/>
        <v>913.27796762498963</v>
      </c>
      <c r="AY3" s="104">
        <f t="shared" si="4"/>
        <v>919.69539083520965</v>
      </c>
      <c r="AZ3" s="104">
        <f t="shared" si="4"/>
        <v>926.24043480105001</v>
      </c>
      <c r="BA3" s="104">
        <f t="shared" si="4"/>
        <v>932.90800562390712</v>
      </c>
      <c r="BB3" s="104">
        <f t="shared" si="4"/>
        <v>939.69293835044346</v>
      </c>
      <c r="BC3" s="104">
        <f t="shared" si="4"/>
        <v>946.59000236104964</v>
      </c>
      <c r="BD3" s="104">
        <f t="shared" si="4"/>
        <v>953.59390673695395</v>
      </c>
      <c r="BE3" s="104">
        <f t="shared" si="4"/>
        <v>960.69930559725367</v>
      </c>
      <c r="BF3" s="104">
        <f t="shared" si="4"/>
        <v>967.90080339753115</v>
      </c>
      <c r="BG3" s="104">
        <f t="shared" si="4"/>
        <v>975.1929601821206</v>
      </c>
      <c r="BH3" s="104">
        <f t="shared" si="4"/>
        <v>982.57029678250842</v>
      </c>
      <c r="BI3" s="104">
        <f t="shared" si="4"/>
        <v>990.02729995477443</v>
      </c>
      <c r="BJ3" s="104">
        <f t="shared" si="4"/>
        <v>997.55842744941401</v>
      </c>
      <c r="BK3" s="104">
        <f t="shared" si="4"/>
        <v>1005.1581130073196</v>
      </c>
      <c r="BL3" s="104">
        <f t="shared" si="4"/>
        <v>1012.8207712761382</v>
      </c>
      <c r="BM3" s="104">
        <f t="shared" si="4"/>
        <v>1020.5408026416653</v>
      </c>
      <c r="BN3" s="104">
        <f t="shared" si="4"/>
        <v>1028.3125979693725</v>
      </c>
      <c r="BO3" s="104">
        <f t="shared" si="4"/>
        <v>1036.1305432516056</v>
      </c>
      <c r="BP3" s="104">
        <f t="shared" si="4"/>
        <v>1043.9890241564169</v>
      </c>
      <c r="BQ3" s="104">
        <f t="shared" si="4"/>
        <v>1051.8824304744271</v>
      </c>
      <c r="BR3" s="104">
        <f t="shared" si="4"/>
        <v>1059.8051604605218</v>
      </c>
      <c r="BS3" s="104">
        <f t="shared" si="4"/>
        <v>1067.7516250676013</v>
      </c>
      <c r="BT3" s="104">
        <f t="shared" si="4"/>
        <v>1075.7162520699944</v>
      </c>
      <c r="BU3" s="104">
        <f t="shared" si="4"/>
        <v>1083.6934900745373</v>
      </c>
      <c r="BV3" s="104">
        <f t="shared" si="4"/>
        <v>1091.6778124176863</v>
      </c>
      <c r="BW3" s="104">
        <f t="shared" si="4"/>
        <v>1099.6637209473945</v>
      </c>
      <c r="BX3" s="104">
        <f t="shared" si="4"/>
        <v>1107.6457496888299</v>
      </c>
      <c r="BY3" s="104">
        <f t="shared" si="4"/>
        <v>1115.6184683933363</v>
      </c>
      <c r="BZ3" s="104">
        <f t="shared" si="4"/>
        <v>1123.5764859703586</v>
      </c>
      <c r="CA3" s="104">
        <f t="shared" si="4"/>
        <v>1131.5144538023521</v>
      </c>
      <c r="CB3" s="104">
        <f t="shared" si="4"/>
        <v>1139.4270689429761</v>
      </c>
      <c r="CC3" s="104">
        <f t="shared" si="4"/>
        <v>1147.3090771991415</v>
      </c>
      <c r="CD3" s="104">
        <f t="shared" si="4"/>
        <v>1155.1552760977322</v>
      </c>
      <c r="CE3" s="104">
        <f t="shared" si="4"/>
        <v>1162.9605177380543</v>
      </c>
      <c r="CF3" s="104">
        <f t="shared" si="4"/>
        <v>1170.719711531287</v>
      </c>
      <c r="CG3" s="104">
        <f t="shared" ref="CG3:ER3" si="5">CG72</f>
        <v>1178.427826828409</v>
      </c>
      <c r="CH3" s="104">
        <f t="shared" si="5"/>
        <v>1186.0798954382642</v>
      </c>
      <c r="CI3" s="104">
        <f t="shared" si="5"/>
        <v>1193.6710140375981</v>
      </c>
      <c r="CJ3" s="104">
        <f t="shared" si="5"/>
        <v>1201.1963464750565</v>
      </c>
      <c r="CK3" s="104">
        <f t="shared" si="5"/>
        <v>1208.6511259712754</v>
      </c>
      <c r="CL3" s="104">
        <f t="shared" si="5"/>
        <v>1216.0306572173206</v>
      </c>
      <c r="CM3" s="104">
        <f t="shared" si="5"/>
        <v>1223.3303183738478</v>
      </c>
      <c r="CN3" s="104">
        <f t="shared" si="5"/>
        <v>1230.5455629734527</v>
      </c>
      <c r="CO3" s="104">
        <f t="shared" si="5"/>
        <v>1237.6719217287675</v>
      </c>
      <c r="CP3" s="104">
        <f t="shared" si="5"/>
        <v>1244.7050042489361</v>
      </c>
      <c r="CQ3" s="104">
        <f t="shared" si="5"/>
        <v>1251.6405006671587</v>
      </c>
      <c r="CR3" s="104">
        <f t="shared" si="5"/>
        <v>1258.4741831820509</v>
      </c>
      <c r="CS3" s="104">
        <f t="shared" si="5"/>
        <v>1265.2019075156009</v>
      </c>
      <c r="CT3" s="104">
        <f t="shared" si="5"/>
        <v>1271.8196142905379</v>
      </c>
      <c r="CU3" s="104">
        <f t="shared" si="5"/>
        <v>1278.3233303299446</v>
      </c>
      <c r="CV3" s="104">
        <f t="shared" si="5"/>
        <v>1284.7091698819584</v>
      </c>
      <c r="CW3" s="104">
        <f t="shared" si="5"/>
        <v>1290.9733357724074</v>
      </c>
      <c r="CX3" s="104">
        <f t="shared" si="5"/>
        <v>1297.1121204882215</v>
      </c>
      <c r="CY3" s="104">
        <f t="shared" si="5"/>
        <v>1303.1219071944465</v>
      </c>
      <c r="CZ3" s="104">
        <f t="shared" si="5"/>
        <v>1308.9991706876635</v>
      </c>
      <c r="DA3" s="104">
        <f t="shared" si="5"/>
        <v>1314.7404782885981</v>
      </c>
      <c r="DB3" s="104">
        <f t="shared" si="5"/>
        <v>1320.3424906766597</v>
      </c>
      <c r="DC3" s="104">
        <f t="shared" si="5"/>
        <v>1325.8019626691209</v>
      </c>
      <c r="DD3" s="104">
        <f t="shared" si="5"/>
        <v>1331.1157439475976</v>
      </c>
      <c r="DE3" s="104">
        <f t="shared" si="5"/>
        <v>1336.2807797344431</v>
      </c>
      <c r="DF3" s="104">
        <f t="shared" si="5"/>
        <v>1341.2941114216173</v>
      </c>
      <c r="DG3" s="104">
        <f t="shared" si="5"/>
        <v>1346.1528771545322</v>
      </c>
      <c r="DH3" s="104">
        <f t="shared" si="5"/>
        <v>1350.8543123733155</v>
      </c>
      <c r="DI3" s="104">
        <f t="shared" si="5"/>
        <v>1355.3957503138693</v>
      </c>
      <c r="DJ3" s="104">
        <f t="shared" si="5"/>
        <v>1359.7746224710343</v>
      </c>
      <c r="DK3" s="104">
        <f t="shared" si="5"/>
        <v>1363.9884590260976</v>
      </c>
      <c r="DL3" s="104">
        <f t="shared" si="5"/>
        <v>1368.0348892408135</v>
      </c>
      <c r="DM3" s="104">
        <f t="shared" si="5"/>
        <v>1371.9116418200272</v>
      </c>
      <c r="DN3" s="104">
        <f t="shared" si="5"/>
        <v>1375.61654524492</v>
      </c>
      <c r="DO3" s="104">
        <f t="shared" si="5"/>
        <v>1379.147528078814</v>
      </c>
      <c r="DP3" s="104">
        <f t="shared" si="5"/>
        <v>1382.5026192473924</v>
      </c>
      <c r="DQ3" s="104">
        <f t="shared" si="5"/>
        <v>1385.6799482951153</v>
      </c>
      <c r="DR3" s="104">
        <f t="shared" si="5"/>
        <v>1388.6777456195259</v>
      </c>
      <c r="DS3" s="104">
        <f t="shared" si="5"/>
        <v>1391.4943426850598</v>
      </c>
      <c r="DT3" s="104">
        <f t="shared" si="5"/>
        <v>1394.128172217886</v>
      </c>
      <c r="DU3" s="104">
        <f t="shared" si="5"/>
        <v>1396.5777683832246</v>
      </c>
      <c r="DV3" s="104">
        <f t="shared" si="5"/>
        <v>1398.8417669465002</v>
      </c>
      <c r="DW3" s="104">
        <f t="shared" si="5"/>
        <v>1400.9189054196056</v>
      </c>
      <c r="DX3" s="104">
        <f t="shared" si="5"/>
        <v>1402.808023193463</v>
      </c>
      <c r="DY3" s="104">
        <f t="shared" si="5"/>
        <v>1404.508061657986</v>
      </c>
      <c r="DZ3" s="104">
        <f t="shared" si="5"/>
        <v>1406.0180643104563</v>
      </c>
      <c r="EA3" s="104">
        <f t="shared" si="5"/>
        <v>1407.3371768532445</v>
      </c>
      <c r="EB3" s="104">
        <f t="shared" si="5"/>
        <v>1408.4646472817171</v>
      </c>
      <c r="EC3" s="104">
        <f t="shared" si="5"/>
        <v>1409.3998259630848</v>
      </c>
      <c r="ED3" s="104">
        <f t="shared" si="5"/>
        <v>1410.1421657068586</v>
      </c>
      <c r="EE3" s="104">
        <f t="shared" si="5"/>
        <v>1410.6912218274958</v>
      </c>
      <c r="EF3" s="104">
        <f t="shared" si="5"/>
        <v>1411.046652199728</v>
      </c>
      <c r="EG3" s="104">
        <f t="shared" si="5"/>
        <v>1411.2082173069778</v>
      </c>
      <c r="EH3" s="104">
        <f t="shared" si="5"/>
        <v>1411.1757802831821</v>
      </c>
      <c r="EI3" s="104">
        <f t="shared" si="5"/>
        <v>1410.9493069482544</v>
      </c>
      <c r="EJ3" s="104">
        <f t="shared" si="5"/>
        <v>1410.5288658373263</v>
      </c>
      <c r="EK3" s="104">
        <f t="shared" si="5"/>
        <v>1409.9146282238278</v>
      </c>
      <c r="EL3" s="104">
        <f t="shared" si="5"/>
        <v>1409.1068681363715</v>
      </c>
      <c r="EM3" s="104">
        <f t="shared" si="5"/>
        <v>1408.1059623693227</v>
      </c>
      <c r="EN3" s="104">
        <f t="shared" si="5"/>
        <v>1406.9123904868443</v>
      </c>
      <c r="EO3" s="104">
        <f t="shared" si="5"/>
        <v>1405.5267348201248</v>
      </c>
      <c r="EP3" s="104">
        <f t="shared" si="5"/>
        <v>1403.9496804574021</v>
      </c>
      <c r="EQ3" s="104">
        <f t="shared" si="5"/>
        <v>1402.1820152263092</v>
      </c>
      <c r="ER3" s="104">
        <f t="shared" si="5"/>
        <v>1400.224629667985</v>
      </c>
      <c r="ES3" s="104">
        <f t="shared" ref="ES3:HD3" si="6">ES72</f>
        <v>1398.078517002295</v>
      </c>
      <c r="ET3" s="104">
        <f t="shared" si="6"/>
        <v>1395.7447730834269</v>
      </c>
      <c r="EU3" s="104">
        <f t="shared" si="6"/>
        <v>1393.2245963450316</v>
      </c>
      <c r="EV3" s="104">
        <f t="shared" si="6"/>
        <v>1390.5192877339935</v>
      </c>
      <c r="EW3" s="104">
        <f t="shared" si="6"/>
        <v>1387.6302506318234</v>
      </c>
      <c r="EX3" s="104">
        <f t="shared" si="6"/>
        <v>1384.5589907625808</v>
      </c>
      <c r="EY3" s="104">
        <f t="shared" si="6"/>
        <v>1381.3071160861405</v>
      </c>
      <c r="EZ3" s="104">
        <f t="shared" si="6"/>
        <v>1377.8763366755302</v>
      </c>
      <c r="FA3" s="104">
        <f t="shared" si="6"/>
        <v>1374.2684645769782</v>
      </c>
      <c r="FB3" s="104">
        <f t="shared" si="6"/>
        <v>1370.4854136512208</v>
      </c>
      <c r="FC3" s="104">
        <f t="shared" si="6"/>
        <v>1366.5291993945291</v>
      </c>
      <c r="FD3" s="104">
        <f t="shared" si="6"/>
        <v>1362.4019387378305</v>
      </c>
      <c r="FE3" s="104">
        <f t="shared" si="6"/>
        <v>1358.1058498222089</v>
      </c>
      <c r="FF3" s="104">
        <f t="shared" si="6"/>
        <v>1353.6432517489843</v>
      </c>
      <c r="FG3" s="104">
        <f t="shared" si="6"/>
        <v>1349.0165643024832</v>
      </c>
      <c r="FH3" s="104">
        <f t="shared" si="6"/>
        <v>1344.2283076435301</v>
      </c>
      <c r="FI3" s="104">
        <f t="shared" si="6"/>
        <v>1339.281101971603</v>
      </c>
      <c r="FJ3" s="104">
        <f t="shared" si="6"/>
        <v>1334.1776671535147</v>
      </c>
      <c r="FK3" s="104">
        <f t="shared" si="6"/>
        <v>1328.9208223164023</v>
      </c>
      <c r="FL3" s="104">
        <f t="shared" si="6"/>
        <v>1323.5134854027269</v>
      </c>
      <c r="FM3" s="104">
        <f t="shared" si="6"/>
        <v>1317.9586726849077</v>
      </c>
      <c r="FN3" s="104">
        <f t="shared" si="6"/>
        <v>1312.2594982371411</v>
      </c>
      <c r="FO3" s="104">
        <f t="shared" si="6"/>
        <v>1306.4191733618859</v>
      </c>
      <c r="FP3" s="104">
        <f t="shared" si="6"/>
        <v>1300.4410059684212</v>
      </c>
      <c r="FQ3" s="104">
        <f t="shared" si="6"/>
        <v>1294.3283999008233</v>
      </c>
      <c r="FR3" s="104">
        <f t="shared" si="6"/>
        <v>1288.084854212645</v>
      </c>
      <c r="FS3" s="104">
        <f t="shared" si="6"/>
        <v>1281.7139623855187</v>
      </c>
      <c r="FT3" s="104">
        <f t="shared" si="6"/>
        <v>1275.2194114888591</v>
      </c>
      <c r="FU3" s="104">
        <f t="shared" si="6"/>
        <v>1268.604981277786</v>
      </c>
      <c r="FV3" s="104">
        <f t="shared" si="6"/>
        <v>1261.8745432263481</v>
      </c>
      <c r="FW3" s="104">
        <f t="shared" si="6"/>
        <v>1255.0320594930936</v>
      </c>
      <c r="FX3" s="104">
        <f t="shared" si="6"/>
        <v>1248.081581815997</v>
      </c>
      <c r="FY3" s="104">
        <f t="shared" si="6"/>
        <v>1241.0272503337362</v>
      </c>
      <c r="FZ3" s="104">
        <f t="shared" si="6"/>
        <v>1233.8732923302894</v>
      </c>
      <c r="GA3" s="104">
        <f t="shared" si="6"/>
        <v>1226.6240208998188</v>
      </c>
      <c r="GB3" s="104">
        <f t="shared" si="6"/>
        <v>1219.2838335288072</v>
      </c>
      <c r="GC3" s="104">
        <f t="shared" si="6"/>
        <v>1211.8572105924229</v>
      </c>
      <c r="GD3" s="104">
        <f t="shared" si="6"/>
        <v>1204.3487137621069</v>
      </c>
      <c r="GE3" s="104">
        <f t="shared" si="6"/>
        <v>1196.762984321407</v>
      </c>
      <c r="GF3" s="104">
        <f t="shared" si="6"/>
        <v>1189.1047413871265</v>
      </c>
      <c r="GG3" s="104">
        <f t="shared" si="6"/>
        <v>1181.3787800329023</v>
      </c>
      <c r="GH3" s="104">
        <f t="shared" si="6"/>
        <v>1173.5899693123961</v>
      </c>
      <c r="GI3" s="104">
        <f t="shared" si="6"/>
        <v>1165.7432501793589</v>
      </c>
      <c r="GJ3" s="104">
        <f t="shared" si="6"/>
        <v>1157.8436333019195</v>
      </c>
      <c r="GK3" s="104">
        <f t="shared" si="6"/>
        <v>1149.8961967685495</v>
      </c>
      <c r="GL3" s="104">
        <f t="shared" si="6"/>
        <v>1141.906083683285</v>
      </c>
      <c r="GM3" s="104">
        <f t="shared" si="6"/>
        <v>1133.8784996479073</v>
      </c>
      <c r="GN3" s="104">
        <f t="shared" si="6"/>
        <v>1125.8187101289479</v>
      </c>
      <c r="GO3" s="104">
        <f t="shared" si="6"/>
        <v>1117.7320377075389</v>
      </c>
      <c r="GP3" s="104">
        <f t="shared" si="6"/>
        <v>1109.6238592103189</v>
      </c>
      <c r="GQ3" s="104">
        <f t="shared" si="6"/>
        <v>1101.4996027197999</v>
      </c>
      <c r="GR3" s="104">
        <f t="shared" si="6"/>
        <v>1093.3647444628225</v>
      </c>
      <c r="GS3" s="104">
        <f t="shared" si="6"/>
        <v>1085.2248055759528</v>
      </c>
      <c r="GT3" s="104">
        <f t="shared" si="6"/>
        <v>1077.0853487469362</v>
      </c>
      <c r="GU3" s="104">
        <f t="shared" si="6"/>
        <v>1068.9519747315849</v>
      </c>
      <c r="GV3" s="104">
        <f t="shared" si="6"/>
        <v>1060.8303187457666</v>
      </c>
      <c r="GW3" s="104">
        <f t="shared" si="6"/>
        <v>1052.7260467324688</v>
      </c>
      <c r="GX3" s="104">
        <f t="shared" si="6"/>
        <v>1044.6448515042314</v>
      </c>
      <c r="GY3" s="104">
        <f t="shared" si="6"/>
        <v>1036.5924487615853</v>
      </c>
      <c r="GZ3" s="104">
        <f t="shared" si="6"/>
        <v>1028.5745729884889</v>
      </c>
      <c r="HA3" s="104">
        <f t="shared" si="6"/>
        <v>1020.5969732261279</v>
      </c>
      <c r="HB3" s="104">
        <f t="shared" si="6"/>
        <v>1012.6654087268357</v>
      </c>
      <c r="HC3" s="104">
        <f t="shared" si="6"/>
        <v>1004.7856444902916</v>
      </c>
      <c r="HD3" s="104">
        <f t="shared" si="6"/>
        <v>996.96344668457846</v>
      </c>
      <c r="HE3" s="104">
        <f t="shared" ref="HE3:IR3" si="7">HE72</f>
        <v>989.20457795510765</v>
      </c>
      <c r="HF3" s="104">
        <f t="shared" si="7"/>
        <v>981.51479262486578</v>
      </c>
      <c r="HG3" s="104">
        <f t="shared" si="7"/>
        <v>973.89983178989132</v>
      </c>
      <c r="HH3" s="104">
        <f t="shared" si="7"/>
        <v>966.36541831435272</v>
      </c>
      <c r="HI3" s="104">
        <f t="shared" si="7"/>
        <v>958.9172517300691</v>
      </c>
      <c r="HJ3" s="104">
        <f t="shared" si="7"/>
        <v>951.56100304579309</v>
      </c>
      <c r="HK3" s="104">
        <f t="shared" si="7"/>
        <v>944.3023094720545</v>
      </c>
      <c r="HL3" s="104">
        <f t="shared" si="7"/>
        <v>937.14676906784575</v>
      </c>
      <c r="HM3" s="104">
        <f t="shared" si="7"/>
        <v>930.09993531591101</v>
      </c>
      <c r="HN3" s="104">
        <f t="shared" si="7"/>
        <v>923.1673116338817</v>
      </c>
      <c r="HO3" s="104">
        <f t="shared" si="7"/>
        <v>916.35434582897187</v>
      </c>
      <c r="HP3" s="104">
        <f t="shared" si="7"/>
        <v>909.66642450441452</v>
      </c>
      <c r="HQ3" s="104">
        <f t="shared" si="7"/>
        <v>903.10886742627474</v>
      </c>
      <c r="HR3" s="104">
        <f t="shared" si="7"/>
        <v>896.68692185971702</v>
      </c>
      <c r="HS3" s="104">
        <f t="shared" si="7"/>
        <v>890.40575688423121</v>
      </c>
      <c r="HT3" s="104">
        <f t="shared" si="7"/>
        <v>884.27045769772826</v>
      </c>
      <c r="HU3" s="104">
        <f t="shared" si="7"/>
        <v>878.28601991980202</v>
      </c>
      <c r="HV3" s="104">
        <f t="shared" si="7"/>
        <v>872.45734390481505</v>
      </c>
      <c r="HW3" s="104">
        <f t="shared" si="7"/>
        <v>866.78922907580034</v>
      </c>
      <c r="HX3" s="104">
        <f t="shared" si="7"/>
        <v>861.28636829047184</v>
      </c>
      <c r="HY3" s="104">
        <f t="shared" si="7"/>
        <v>855.95334225090971</v>
      </c>
      <c r="HZ3" s="104">
        <f t="shared" si="7"/>
        <v>850.79461396871864</v>
      </c>
      <c r="IA3" s="104">
        <f t="shared" si="7"/>
        <v>845.81452329765364</v>
      </c>
      <c r="IB3" s="104">
        <f t="shared" si="7"/>
        <v>841.01728154586431</v>
      </c>
      <c r="IC3" s="104">
        <f t="shared" si="7"/>
        <v>836.40696618001925</v>
      </c>
      <c r="ID3" s="104">
        <f t="shared" si="7"/>
        <v>831.98751563363976</v>
      </c>
      <c r="IE3" s="104">
        <f t="shared" si="7"/>
        <v>827.76272423199316</v>
      </c>
      <c r="IF3" s="104">
        <f t="shared" si="7"/>
        <v>823.7362372458648</v>
      </c>
      <c r="IG3" s="104">
        <f t="shared" si="7"/>
        <v>819.91154608645206</v>
      </c>
      <c r="IH3" s="104">
        <f t="shared" si="7"/>
        <v>816.29198365349203</v>
      </c>
      <c r="II3" s="104">
        <f t="shared" si="7"/>
        <v>812.88071984855299</v>
      </c>
      <c r="IJ3" s="104">
        <f t="shared" si="7"/>
        <v>809.680757265186</v>
      </c>
      <c r="IK3" s="104">
        <f t="shared" si="7"/>
        <v>806.69492706734673</v>
      </c>
      <c r="IL3" s="104">
        <f t="shared" si="7"/>
        <v>803.9258850671572</v>
      </c>
      <c r="IM3" s="104">
        <f t="shared" si="7"/>
        <v>801.37610801268795</v>
      </c>
      <c r="IN3" s="104">
        <f t="shared" si="7"/>
        <v>799.04789009599892</v>
      </c>
      <c r="IO3" s="104">
        <f t="shared" si="7"/>
        <v>796.94333969118497</v>
      </c>
      <c r="IP3" s="104">
        <f t="shared" si="7"/>
        <v>795.06437633163557</v>
      </c>
      <c r="IQ3" s="104">
        <f t="shared" si="7"/>
        <v>793.41272793513031</v>
      </c>
      <c r="IR3" s="104">
        <f t="shared" si="7"/>
        <v>791.9899282847656</v>
      </c>
      <c r="IS3" s="104">
        <f t="shared" ref="IS3:JD3" si="8">IS72</f>
        <v>790.79731477303676</v>
      </c>
      <c r="IT3" s="104">
        <f t="shared" si="8"/>
        <v>789.83602641569416</v>
      </c>
      <c r="IU3" s="104">
        <f t="shared" si="8"/>
        <v>789.10700214124813</v>
      </c>
      <c r="IV3" s="104">
        <f t="shared" si="8"/>
        <v>788.61097936122701</v>
      </c>
      <c r="IW3" s="104">
        <f t="shared" si="8"/>
        <v>788.34849282549067</v>
      </c>
      <c r="IX3" s="104">
        <f t="shared" si="8"/>
        <v>788.31987376607947</v>
      </c>
      <c r="IY3" s="104">
        <f t="shared" si="8"/>
        <v>788.52524933223856</v>
      </c>
      <c r="IZ3" s="104">
        <f t="shared" si="8"/>
        <v>788.96454231839721</v>
      </c>
      <c r="JA3" s="104">
        <f t="shared" si="8"/>
        <v>789.63747118602146</v>
      </c>
      <c r="JB3" s="104">
        <f t="shared" si="8"/>
        <v>790.54355037938262</v>
      </c>
      <c r="JC3" s="104">
        <f t="shared" si="8"/>
        <v>791.68209093441635</v>
      </c>
      <c r="JD3" s="104">
        <f t="shared" si="8"/>
        <v>793.05220137897493</v>
      </c>
      <c r="JE3" s="104">
        <f t="shared" ref="JE3:JG3" si="9">JE72</f>
        <v>794.65278892191918</v>
      </c>
      <c r="JF3" s="104">
        <f t="shared" si="9"/>
        <v>796.48256092764927</v>
      </c>
      <c r="JG3" s="104">
        <f t="shared" si="9"/>
        <v>798.54002667184545</v>
      </c>
    </row>
    <row r="4" spans="2:267" ht="12.75" customHeight="1" x14ac:dyDescent="0.25">
      <c r="B4" s="25"/>
      <c r="C4" s="4"/>
      <c r="D4" s="4"/>
      <c r="E4" s="4"/>
      <c r="F4" s="4"/>
      <c r="G4" s="4"/>
      <c r="H4" s="4"/>
      <c r="I4" s="4"/>
      <c r="J4" s="4"/>
      <c r="K4" s="4"/>
      <c r="L4" s="4"/>
      <c r="M4" s="26"/>
      <c r="P4" s="103"/>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c r="IY4" s="104"/>
      <c r="IZ4" s="104"/>
      <c r="JA4" s="104"/>
      <c r="JB4" s="104"/>
      <c r="JC4" s="104"/>
      <c r="JD4" s="104"/>
      <c r="JE4" s="104"/>
      <c r="JF4" s="104"/>
      <c r="JG4" s="104"/>
    </row>
    <row r="5" spans="2:267" x14ac:dyDescent="0.25">
      <c r="B5" s="25"/>
      <c r="C5" s="4"/>
      <c r="D5" s="4"/>
      <c r="E5" s="4"/>
      <c r="F5" s="4"/>
      <c r="G5" s="4"/>
      <c r="H5" s="4"/>
      <c r="I5" s="4"/>
      <c r="J5" s="4"/>
      <c r="K5" s="4"/>
      <c r="L5" s="4"/>
      <c r="M5" s="26"/>
      <c r="P5" s="103" t="str">
        <f>P74</f>
        <v>Horizontal speed in kph</v>
      </c>
      <c r="Q5" s="104">
        <f>Q74</f>
        <v>27365.191917596552</v>
      </c>
      <c r="R5" s="104">
        <f>R74</f>
        <v>27364.765223775259</v>
      </c>
      <c r="S5" s="104">
        <f>S74</f>
        <v>27363.485406765423</v>
      </c>
      <c r="T5" s="104">
        <f>T74</f>
        <v>27361.35344412941</v>
      </c>
      <c r="U5" s="104">
        <f t="shared" ref="U5:CF5" si="10">U74</f>
        <v>27358.371209458914</v>
      </c>
      <c r="V5" s="104">
        <f t="shared" si="10"/>
        <v>27354.541468943917</v>
      </c>
      <c r="W5" s="104">
        <f t="shared" si="10"/>
        <v>27349.867876158936</v>
      </c>
      <c r="X5" s="104">
        <f t="shared" si="10"/>
        <v>27344.354965086473</v>
      </c>
      <c r="Y5" s="104">
        <f t="shared" si="10"/>
        <v>27338.008141404807</v>
      </c>
      <c r="Z5" s="104">
        <f t="shared" si="10"/>
        <v>27330.833672073739</v>
      </c>
      <c r="AA5" s="104">
        <f t="shared" si="10"/>
        <v>27322.838673258611</v>
      </c>
      <c r="AB5" s="104">
        <f t="shared" si="10"/>
        <v>27314.031096639072</v>
      </c>
      <c r="AC5" s="104">
        <f t="shared" si="10"/>
        <v>27304.419714155109</v>
      </c>
      <c r="AD5" s="104">
        <f t="shared" si="10"/>
        <v>27294.01410124838</v>
      </c>
      <c r="AE5" s="104">
        <f t="shared" si="10"/>
        <v>27282.824618662286</v>
      </c>
      <c r="AF5" s="104">
        <f t="shared" si="10"/>
        <v>27270.86239286905</v>
      </c>
      <c r="AG5" s="104">
        <f t="shared" si="10"/>
        <v>27258.139295196419</v>
      </c>
      <c r="AH5" s="104">
        <f t="shared" si="10"/>
        <v>27244.667919730829</v>
      </c>
      <c r="AI5" s="104">
        <f t="shared" si="10"/>
        <v>27230.461560077252</v>
      </c>
      <c r="AJ5" s="104">
        <f t="shared" si="10"/>
        <v>27215.534185059092</v>
      </c>
      <c r="AK5" s="104">
        <f t="shared" si="10"/>
        <v>27199.90041344412</v>
      </c>
      <c r="AL5" s="104">
        <f t="shared" si="10"/>
        <v>27183.575487784503</v>
      </c>
      <c r="AM5" s="104">
        <f t="shared" si="10"/>
        <v>27166.575247460652</v>
      </c>
      <c r="AN5" s="104">
        <f t="shared" si="10"/>
        <v>27148.916101019677</v>
      </c>
      <c r="AO5" s="104">
        <f t="shared" si="10"/>
        <v>27130.614997899989</v>
      </c>
      <c r="AP5" s="104">
        <f t="shared" si="10"/>
        <v>27111.689399633644</v>
      </c>
      <c r="AQ5" s="104">
        <f t="shared" si="10"/>
        <v>27092.157250617835</v>
      </c>
      <c r="AR5" s="104">
        <f t="shared" si="10"/>
        <v>27072.036948546174</v>
      </c>
      <c r="AS5" s="104">
        <f t="shared" si="10"/>
        <v>27051.347314589235</v>
      </c>
      <c r="AT5" s="104">
        <f t="shared" si="10"/>
        <v>27030.107563412264</v>
      </c>
      <c r="AU5" s="104">
        <f t="shared" si="10"/>
        <v>27008.337273116114</v>
      </c>
      <c r="AV5" s="104">
        <f t="shared" si="10"/>
        <v>26986.056355184948</v>
      </c>
      <c r="AW5" s="104">
        <f t="shared" si="10"/>
        <v>26963.285024521923</v>
      </c>
      <c r="AX5" s="104">
        <f t="shared" si="10"/>
        <v>26940.043769650845</v>
      </c>
      <c r="AY5" s="104">
        <f t="shared" si="10"/>
        <v>26916.353323158815</v>
      </c>
      <c r="AZ5" s="104">
        <f t="shared" si="10"/>
        <v>26892.23463245132</v>
      </c>
      <c r="BA5" s="104">
        <f t="shared" si="10"/>
        <v>26867.708830887568</v>
      </c>
      <c r="BB5" s="104">
        <f t="shared" si="10"/>
        <v>26842.797209360193</v>
      </c>
      <c r="BC5" s="104">
        <f t="shared" si="10"/>
        <v>26817.521188379222</v>
      </c>
      <c r="BD5" s="104">
        <f t="shared" si="10"/>
        <v>26791.902290716382</v>
      </c>
      <c r="BE5" s="104">
        <f t="shared" si="10"/>
        <v>26765.962114661408</v>
      </c>
      <c r="BF5" s="104">
        <f t="shared" si="10"/>
        <v>26739.722307937918</v>
      </c>
      <c r="BG5" s="104">
        <f t="shared" si="10"/>
        <v>26713.204542322121</v>
      </c>
      <c r="BH5" s="104">
        <f t="shared" si="10"/>
        <v>26686.4304890032</v>
      </c>
      <c r="BI5" s="104">
        <f t="shared" si="10"/>
        <v>26659.421794720245</v>
      </c>
      <c r="BJ5" s="104">
        <f t="shared" si="10"/>
        <v>26632.200058706032</v>
      </c>
      <c r="BK5" s="104">
        <f t="shared" si="10"/>
        <v>26604.786810464091</v>
      </c>
      <c r="BL5" s="104">
        <f t="shared" si="10"/>
        <v>26577.203488401181</v>
      </c>
      <c r="BM5" s="104">
        <f t="shared" si="10"/>
        <v>26549.47141933356</v>
      </c>
      <c r="BN5" s="104">
        <f t="shared" si="10"/>
        <v>26521.611798881346</v>
      </c>
      <c r="BO5" s="104">
        <f t="shared" si="10"/>
        <v>26493.645672761675</v>
      </c>
      <c r="BP5" s="104">
        <f t="shared" si="10"/>
        <v>26465.593918987772</v>
      </c>
      <c r="BQ5" s="104">
        <f t="shared" si="10"/>
        <v>26437.477230977587</v>
      </c>
      <c r="BR5" s="104">
        <f t="shared" si="10"/>
        <v>26409.316101572364</v>
      </c>
      <c r="BS5" s="104">
        <f t="shared" si="10"/>
        <v>26381.130807962541</v>
      </c>
      <c r="BT5" s="104">
        <f t="shared" si="10"/>
        <v>26352.941397515315</v>
      </c>
      <c r="BU5" s="104">
        <f t="shared" si="10"/>
        <v>26324.76767449555</v>
      </c>
      <c r="BV5" s="104">
        <f t="shared" si="10"/>
        <v>26296.629187669216</v>
      </c>
      <c r="BW5" s="104">
        <f t="shared" si="10"/>
        <v>26268.545218776082</v>
      </c>
      <c r="BX5" s="104">
        <f t="shared" si="10"/>
        <v>26240.534771856299</v>
      </c>
      <c r="BY5" s="104">
        <f t="shared" si="10"/>
        <v>26212.616563413445</v>
      </c>
      <c r="BZ5" s="104">
        <f t="shared" si="10"/>
        <v>26184.809013394923</v>
      </c>
      <c r="CA5" s="104">
        <f t="shared" si="10"/>
        <v>26157.130236968842</v>
      </c>
      <c r="CB5" s="104">
        <f t="shared" si="10"/>
        <v>26129.59803707516</v>
      </c>
      <c r="CC5" s="104">
        <f t="shared" si="10"/>
        <v>26102.229897727568</v>
      </c>
      <c r="CD5" s="104">
        <f t="shared" si="10"/>
        <v>26075.042978041449</v>
      </c>
      <c r="CE5" s="104">
        <f t="shared" si="10"/>
        <v>26048.054106962405</v>
      </c>
      <c r="CF5" s="104">
        <f t="shared" si="10"/>
        <v>26021.279778668857</v>
      </c>
      <c r="CG5" s="104">
        <f t="shared" ref="CG5:ER5" si="11">CG74</f>
        <v>25994.736148621792</v>
      </c>
      <c r="CH5" s="104">
        <f t="shared" si="11"/>
        <v>25968.439030234094</v>
      </c>
      <c r="CI5" s="104">
        <f t="shared" si="11"/>
        <v>25942.403892131475</v>
      </c>
      <c r="CJ5" s="104">
        <f t="shared" si="11"/>
        <v>25916.645855976902</v>
      </c>
      <c r="CK5" s="104">
        <f t="shared" si="11"/>
        <v>25891.179694830189</v>
      </c>
      <c r="CL5" s="104">
        <f t="shared" si="11"/>
        <v>25866.019832014335</v>
      </c>
      <c r="CM5" s="104">
        <f t="shared" si="11"/>
        <v>25841.180340460425</v>
      </c>
      <c r="CN5" s="104">
        <f t="shared" si="11"/>
        <v>25816.674942502861</v>
      </c>
      <c r="CO5" s="104">
        <f t="shared" si="11"/>
        <v>25792.517010097094</v>
      </c>
      <c r="CP5" s="104">
        <f t="shared" si="11"/>
        <v>25768.719565432271</v>
      </c>
      <c r="CQ5" s="104">
        <f t="shared" si="11"/>
        <v>25745.295281911629</v>
      </c>
      <c r="CR5" s="104">
        <f t="shared" si="11"/>
        <v>25722.256485473841</v>
      </c>
      <c r="CS5" s="104">
        <f t="shared" si="11"/>
        <v>25699.615156229225</v>
      </c>
      <c r="CT5" s="104">
        <f t="shared" si="11"/>
        <v>25677.382930384978</v>
      </c>
      <c r="CU5" s="104">
        <f t="shared" si="11"/>
        <v>25655.571102434507</v>
      </c>
      <c r="CV5" s="104">
        <f t="shared" si="11"/>
        <v>25634.190627586348</v>
      </c>
      <c r="CW5" s="104">
        <f t="shared" si="11"/>
        <v>25613.252124408933</v>
      </c>
      <c r="CX5" s="104">
        <f t="shared" si="11"/>
        <v>25592.765877668131</v>
      </c>
      <c r="CY5" s="104">
        <f t="shared" si="11"/>
        <v>25572.741841335224</v>
      </c>
      <c r="CZ5" s="104">
        <f t="shared" si="11"/>
        <v>25553.189641743655</v>
      </c>
      <c r="DA5" s="104">
        <f t="shared" si="11"/>
        <v>25534.118580873692</v>
      </c>
      <c r="DB5" s="104">
        <f t="shared" si="11"/>
        <v>25515.537639744933</v>
      </c>
      <c r="DC5" s="104">
        <f t="shared" si="11"/>
        <v>25497.455481897185</v>
      </c>
      <c r="DD5" s="104">
        <f t="shared" si="11"/>
        <v>25479.880456941195</v>
      </c>
      <c r="DE5" s="104">
        <f t="shared" si="11"/>
        <v>25462.820604161348</v>
      </c>
      <c r="DF5" s="104">
        <f t="shared" si="11"/>
        <v>25446.283656153268</v>
      </c>
      <c r="DG5" s="104">
        <f t="shared" si="11"/>
        <v>25430.277042479909</v>
      </c>
      <c r="DH5" s="104">
        <f t="shared" si="11"/>
        <v>25414.807893330664</v>
      </c>
      <c r="DI5" s="104">
        <f t="shared" si="11"/>
        <v>25399.883043168433</v>
      </c>
      <c r="DJ5" s="104">
        <f t="shared" si="11"/>
        <v>25385.509034350704</v>
      </c>
      <c r="DK5" s="104">
        <f t="shared" si="11"/>
        <v>25371.692120711017</v>
      </c>
      <c r="DL5" s="104">
        <f t="shared" si="11"/>
        <v>25358.438271088118</v>
      </c>
      <c r="DM5" s="104">
        <f t="shared" si="11"/>
        <v>25345.753172790766</v>
      </c>
      <c r="DN5" s="104">
        <f t="shared" si="11"/>
        <v>25333.642234986659</v>
      </c>
      <c r="DO5" s="104">
        <f t="shared" si="11"/>
        <v>25322.110592004756</v>
      </c>
      <c r="DP5" s="104">
        <f t="shared" si="11"/>
        <v>25311.163106540829</v>
      </c>
      <c r="DQ5" s="104">
        <f t="shared" si="11"/>
        <v>25300.804372756633</v>
      </c>
      <c r="DR5" s="104">
        <f t="shared" si="11"/>
        <v>25291.038719263819</v>
      </c>
      <c r="DS5" s="104">
        <f t="shared" si="11"/>
        <v>25281.870211984056</v>
      </c>
      <c r="DT5" s="104">
        <f t="shared" si="11"/>
        <v>25273.302656877666</v>
      </c>
      <c r="DU5" s="104">
        <f t="shared" si="11"/>
        <v>25265.339602533353</v>
      </c>
      <c r="DV5" s="104">
        <f t="shared" si="11"/>
        <v>25257.984342612301</v>
      </c>
      <c r="DW5" s="104">
        <f t="shared" si="11"/>
        <v>25251.239918140334</v>
      </c>
      <c r="DX5" s="104">
        <f t="shared" si="11"/>
        <v>25245.109119642402</v>
      </c>
      <c r="DY5" s="104">
        <f t="shared" si="11"/>
        <v>25239.594489113984</v>
      </c>
      <c r="DZ5" s="104">
        <f t="shared" si="11"/>
        <v>25234.698321824682</v>
      </c>
      <c r="EA5" s="104">
        <f t="shared" si="11"/>
        <v>25230.4226679495</v>
      </c>
      <c r="EB5" s="104">
        <f t="shared" si="11"/>
        <v>25226.769334023957</v>
      </c>
      <c r="EC5" s="104">
        <f t="shared" si="11"/>
        <v>25223.739884219372</v>
      </c>
      <c r="ED5" s="104">
        <f t="shared" si="11"/>
        <v>25221.335641435373</v>
      </c>
      <c r="EE5" s="104">
        <f t="shared" si="11"/>
        <v>25219.557688206751</v>
      </c>
      <c r="EF5" s="104">
        <f t="shared" si="11"/>
        <v>25218.406867422527</v>
      </c>
      <c r="EG5" s="104">
        <f t="shared" si="11"/>
        <v>25217.883782855195</v>
      </c>
      <c r="EH5" s="104">
        <f t="shared" si="11"/>
        <v>25217.988799498729</v>
      </c>
      <c r="EI5" s="104">
        <f t="shared" si="11"/>
        <v>25218.722043714159</v>
      </c>
      <c r="EJ5" s="104">
        <f t="shared" si="11"/>
        <v>25220.083403182023</v>
      </c>
      <c r="EK5" s="104">
        <f t="shared" si="11"/>
        <v>25222.072526661326</v>
      </c>
      <c r="EL5" s="104">
        <f t="shared" si="11"/>
        <v>25224.688823555021</v>
      </c>
      <c r="EM5" s="104">
        <f t="shared" si="11"/>
        <v>25227.931463282443</v>
      </c>
      <c r="EN5" s="104">
        <f t="shared" si="11"/>
        <v>25231.799374459511</v>
      </c>
      <c r="EO5" s="104">
        <f t="shared" si="11"/>
        <v>25236.291243887845</v>
      </c>
      <c r="EP5" s="104">
        <f t="shared" si="11"/>
        <v>25241.405515354425</v>
      </c>
      <c r="EQ5" s="104">
        <f t="shared" si="11"/>
        <v>25247.140388243784</v>
      </c>
      <c r="ER5" s="104">
        <f t="shared" si="11"/>
        <v>25253.493815965121</v>
      </c>
      <c r="ES5" s="104">
        <f t="shared" ref="ES5:HD5" si="12">ES74</f>
        <v>25260.46350419716</v>
      </c>
      <c r="ET5" s="104">
        <f t="shared" si="12"/>
        <v>25268.046908954009</v>
      </c>
      <c r="EU5" s="104">
        <f t="shared" si="12"/>
        <v>25276.241234475699</v>
      </c>
      <c r="EV5" s="104">
        <f t="shared" si="12"/>
        <v>25285.04343094759</v>
      </c>
      <c r="EW5" s="104">
        <f t="shared" si="12"/>
        <v>25294.450192053173</v>
      </c>
      <c r="EX5" s="104">
        <f t="shared" si="12"/>
        <v>25304.457952365443</v>
      </c>
      <c r="EY5" s="104">
        <f t="shared" si="12"/>
        <v>25315.062884582363</v>
      </c>
      <c r="EZ5" s="104">
        <f t="shared" si="12"/>
        <v>25326.260896612548</v>
      </c>
      <c r="FA5" s="104">
        <f t="shared" si="12"/>
        <v>25338.047628517801</v>
      </c>
      <c r="FB5" s="104">
        <f t="shared" si="12"/>
        <v>25350.418449319644</v>
      </c>
      <c r="FC5" s="104">
        <f t="shared" si="12"/>
        <v>25363.368453677576</v>
      </c>
      <c r="FD5" s="104">
        <f t="shared" si="12"/>
        <v>25376.892458447448</v>
      </c>
      <c r="FE5" s="104">
        <f t="shared" si="12"/>
        <v>25390.984999128774</v>
      </c>
      <c r="FF5" s="104">
        <f t="shared" si="12"/>
        <v>25405.6403262106</v>
      </c>
      <c r="FG5" s="104">
        <f t="shared" si="12"/>
        <v>25420.852401426106</v>
      </c>
      <c r="FH5" s="104">
        <f t="shared" si="12"/>
        <v>25436.614893926733</v>
      </c>
      <c r="FI5" s="104">
        <f t="shared" si="12"/>
        <v>25452.921176387499</v>
      </c>
      <c r="FJ5" s="104">
        <f t="shared" si="12"/>
        <v>25469.764321055558</v>
      </c>
      <c r="FK5" s="104">
        <f t="shared" si="12"/>
        <v>25487.137095755137</v>
      </c>
      <c r="FL5" s="104">
        <f t="shared" si="12"/>
        <v>25505.03195986243</v>
      </c>
      <c r="FM5" s="104">
        <f t="shared" si="12"/>
        <v>25523.441060264944</v>
      </c>
      <c r="FN5" s="104">
        <f t="shared" si="12"/>
        <v>25542.356227320499</v>
      </c>
      <c r="FO5" s="104">
        <f t="shared" si="12"/>
        <v>25561.768970831963</v>
      </c>
      <c r="FP5" s="104">
        <f t="shared" si="12"/>
        <v>25581.670476054431</v>
      </c>
      <c r="FQ5" s="104">
        <f t="shared" si="12"/>
        <v>25602.051599752584</v>
      </c>
      <c r="FR5" s="104">
        <f t="shared" si="12"/>
        <v>25622.902866326593</v>
      </c>
      <c r="FS5" s="104">
        <f t="shared" si="12"/>
        <v>25644.214464025928</v>
      </c>
      <c r="FT5" s="104">
        <f t="shared" si="12"/>
        <v>25665.976241271128</v>
      </c>
      <c r="FU5" s="104">
        <f t="shared" si="12"/>
        <v>25688.177703104531</v>
      </c>
      <c r="FV5" s="104">
        <f t="shared" si="12"/>
        <v>25710.808007791715</v>
      </c>
      <c r="FW5" s="104">
        <f t="shared" si="12"/>
        <v>25733.855963596296</v>
      </c>
      <c r="FX5" s="104">
        <f t="shared" si="12"/>
        <v>25757.310025751503</v>
      </c>
      <c r="FY5" s="104">
        <f t="shared" si="12"/>
        <v>25781.15829365277</v>
      </c>
      <c r="FZ5" s="104">
        <f t="shared" si="12"/>
        <v>25805.388508296364</v>
      </c>
      <c r="GA5" s="104">
        <f t="shared" si="12"/>
        <v>25829.988049989846</v>
      </c>
      <c r="GB5" s="104">
        <f t="shared" si="12"/>
        <v>25854.943936360865</v>
      </c>
      <c r="GC5" s="104">
        <f t="shared" si="12"/>
        <v>25880.242820691485</v>
      </c>
      <c r="GD5" s="104">
        <f t="shared" si="12"/>
        <v>25905.870990605945</v>
      </c>
      <c r="GE5" s="104">
        <f t="shared" si="12"/>
        <v>25931.814367140254</v>
      </c>
      <c r="GF5" s="104">
        <f t="shared" si="12"/>
        <v>25958.058504222707</v>
      </c>
      <c r="GG5" s="104">
        <f t="shared" si="12"/>
        <v>25984.588588594721</v>
      </c>
      <c r="GH5" s="104">
        <f t="shared" si="12"/>
        <v>26011.389440202034</v>
      </c>
      <c r="GI5" s="104">
        <f t="shared" si="12"/>
        <v>26038.445513086335</v>
      </c>
      <c r="GJ5" s="104">
        <f t="shared" si="12"/>
        <v>26065.740896808002</v>
      </c>
      <c r="GK5" s="104">
        <f t="shared" si="12"/>
        <v>26093.259318430442</v>
      </c>
      <c r="GL5" s="104">
        <f t="shared" si="12"/>
        <v>26120.984145096802</v>
      </c>
      <c r="GM5" s="104">
        <f t="shared" si="12"/>
        <v>26148.898387229627</v>
      </c>
      <c r="GN5" s="104">
        <f t="shared" si="12"/>
        <v>26176.984702383968</v>
      </c>
      <c r="GO5" s="104">
        <f t="shared" si="12"/>
        <v>26205.225399783969</v>
      </c>
      <c r="GP5" s="104">
        <f t="shared" si="12"/>
        <v>26233.602445572666</v>
      </c>
      <c r="GQ5" s="104">
        <f t="shared" si="12"/>
        <v>26262.097468803986</v>
      </c>
      <c r="GR5" s="104">
        <f t="shared" si="12"/>
        <v>26290.691768205306</v>
      </c>
      <c r="GS5" s="104">
        <f t="shared" si="12"/>
        <v>26319.366319737885</v>
      </c>
      <c r="GT5" s="104">
        <f t="shared" si="12"/>
        <v>26348.101784981431</v>
      </c>
      <c r="GU5" s="104">
        <f t="shared" si="12"/>
        <v>26376.878520367794</v>
      </c>
      <c r="GV5" s="104">
        <f t="shared" si="12"/>
        <v>26405.676587287307</v>
      </c>
      <c r="GW5" s="104">
        <f t="shared" si="12"/>
        <v>26434.475763089602</v>
      </c>
      <c r="GX5" s="104">
        <f t="shared" si="12"/>
        <v>26463.255552998904</v>
      </c>
      <c r="GY5" s="104">
        <f t="shared" si="12"/>
        <v>26491.995202961716</v>
      </c>
      <c r="GZ5" s="104">
        <f t="shared" si="12"/>
        <v>26520.673713442586</v>
      </c>
      <c r="HA5" s="104">
        <f t="shared" si="12"/>
        <v>26549.269854181111</v>
      </c>
      <c r="HB5" s="104">
        <f t="shared" si="12"/>
        <v>26577.762179920672</v>
      </c>
      <c r="HC5" s="104">
        <f t="shared" si="12"/>
        <v>26606.129047116527</v>
      </c>
      <c r="HD5" s="104">
        <f t="shared" si="12"/>
        <v>26634.348631627749</v>
      </c>
      <c r="HE5" s="104">
        <f t="shared" ref="HE5:IR5" si="13">HE74</f>
        <v>26662.398947394209</v>
      </c>
      <c r="HF5" s="104">
        <f t="shared" si="13"/>
        <v>26690.257866096323</v>
      </c>
      <c r="HG5" s="104">
        <f t="shared" si="13"/>
        <v>26717.903137791516</v>
      </c>
      <c r="HH5" s="104">
        <f t="shared" si="13"/>
        <v>26745.312412517625</v>
      </c>
      <c r="HI5" s="104">
        <f t="shared" si="13"/>
        <v>26772.463262849236</v>
      </c>
      <c r="HJ5" s="104">
        <f t="shared" si="13"/>
        <v>26799.333207388932</v>
      </c>
      <c r="HK5" s="104">
        <f t="shared" si="13"/>
        <v>26825.899735170955</v>
      </c>
      <c r="HL5" s="104">
        <f t="shared" si="13"/>
        <v>26852.14033095038</v>
      </c>
      <c r="HM5" s="104">
        <f t="shared" si="13"/>
        <v>26878.032501346326</v>
      </c>
      <c r="HN5" s="104">
        <f t="shared" si="13"/>
        <v>26903.553801803075</v>
      </c>
      <c r="HO5" s="104">
        <f t="shared" si="13"/>
        <v>26928.68186432818</v>
      </c>
      <c r="HP5" s="104">
        <f t="shared" si="13"/>
        <v>26953.394425962048</v>
      </c>
      <c r="HQ5" s="104">
        <f t="shared" si="13"/>
        <v>26977.669357928604</v>
      </c>
      <c r="HR5" s="104">
        <f t="shared" si="13"/>
        <v>27001.484695411877</v>
      </c>
      <c r="HS5" s="104">
        <f t="shared" si="13"/>
        <v>27024.818667898799</v>
      </c>
      <c r="HT5" s="104">
        <f t="shared" si="13"/>
        <v>27047.649730023837</v>
      </c>
      <c r="HU5" s="104">
        <f t="shared" si="13"/>
        <v>27069.956592846516</v>
      </c>
      <c r="HV5" s="104">
        <f t="shared" si="13"/>
        <v>27091.718255488682</v>
      </c>
      <c r="HW5" s="104">
        <f t="shared" si="13"/>
        <v>27112.914037054161</v>
      </c>
      <c r="HX5" s="104">
        <f t="shared" si="13"/>
        <v>27133.523608749518</v>
      </c>
      <c r="HY5" s="104">
        <f t="shared" si="13"/>
        <v>27153.527026120952</v>
      </c>
      <c r="HZ5" s="104">
        <f t="shared" si="13"/>
        <v>27172.904761319045</v>
      </c>
      <c r="IA5" s="104">
        <f t="shared" si="13"/>
        <v>27191.637735299915</v>
      </c>
      <c r="IB5" s="104">
        <f t="shared" si="13"/>
        <v>27209.707349868753</v>
      </c>
      <c r="IC5" s="104">
        <f t="shared" si="13"/>
        <v>27227.095519469294</v>
      </c>
      <c r="ID5" s="104">
        <f t="shared" si="13"/>
        <v>27243.784702620986</v>
      </c>
      <c r="IE5" s="104">
        <f t="shared" si="13"/>
        <v>27259.757932904144</v>
      </c>
      <c r="IF5" s="104">
        <f t="shared" si="13"/>
        <v>27274.998849392337</v>
      </c>
      <c r="IG5" s="104">
        <f t="shared" si="13"/>
        <v>27289.491726430952</v>
      </c>
      <c r="IH5" s="104">
        <f t="shared" si="13"/>
        <v>27303.221502660774</v>
      </c>
      <c r="II5" s="104">
        <f t="shared" si="13"/>
        <v>27316.173809186064</v>
      </c>
      <c r="IJ5" s="104">
        <f t="shared" si="13"/>
        <v>27328.334996787751</v>
      </c>
      <c r="IK5" s="104">
        <f t="shared" si="13"/>
        <v>27339.692162084033</v>
      </c>
      <c r="IL5" s="104">
        <f t="shared" si="13"/>
        <v>27350.233172542867</v>
      </c>
      <c r="IM5" s="104">
        <f t="shared" si="13"/>
        <v>27359.946690253677</v>
      </c>
      <c r="IN5" s="104">
        <f t="shared" si="13"/>
        <v>27368.822194368928</v>
      </c>
      <c r="IO5" s="104">
        <f t="shared" si="13"/>
        <v>27376.850002130115</v>
      </c>
      <c r="IP5" s="104">
        <f t="shared" si="13"/>
        <v>27384.021288397056</v>
      </c>
      <c r="IQ5" s="104">
        <f t="shared" si="13"/>
        <v>27390.328103604421</v>
      </c>
      <c r="IR5" s="104">
        <f t="shared" si="13"/>
        <v>27395.763390074695</v>
      </c>
      <c r="IS5" s="104">
        <f t="shared" ref="IS5:JD5" si="14">IS74</f>
        <v>27400.320996622697</v>
      </c>
      <c r="IT5" s="104">
        <f t="shared" si="14"/>
        <v>27403.995691393116</v>
      </c>
      <c r="IU5" s="104">
        <f t="shared" si="14"/>
        <v>27406.783172879008</v>
      </c>
      <c r="IV5" s="104">
        <f t="shared" si="14"/>
        <v>27408.68007907637</v>
      </c>
      <c r="IW5" s="104">
        <f t="shared" si="14"/>
        <v>27409.683994737221</v>
      </c>
      <c r="IX5" s="104">
        <f t="shared" si="14"/>
        <v>27409.793456690986</v>
      </c>
      <c r="IY5" s="104">
        <f t="shared" si="14"/>
        <v>27409.007957212001</v>
      </c>
      <c r="IZ5" s="104">
        <f t="shared" si="14"/>
        <v>27407.327945418714</v>
      </c>
      <c r="JA5" s="104">
        <f t="shared" si="14"/>
        <v>27404.754826698208</v>
      </c>
      <c r="JB5" s="104">
        <f t="shared" si="14"/>
        <v>27401.290960157799</v>
      </c>
      <c r="JC5" s="104">
        <f t="shared" si="14"/>
        <v>27396.939654113441</v>
      </c>
      <c r="JD5" s="104">
        <f t="shared" si="14"/>
        <v>27391.705159632722</v>
      </c>
      <c r="JE5" s="104">
        <f t="shared" ref="JE5:JG5" si="15">JE74</f>
        <v>27385.592662158117</v>
      </c>
      <c r="JF5" s="104">
        <f t="shared" si="15"/>
        <v>27378.608271243789</v>
      </c>
      <c r="JG5" s="104">
        <f t="shared" si="15"/>
        <v>27370.759008446887</v>
      </c>
    </row>
    <row r="6" spans="2:267" x14ac:dyDescent="0.25">
      <c r="B6" s="25"/>
      <c r="C6" s="4"/>
      <c r="D6" s="4"/>
      <c r="E6" s="4"/>
      <c r="F6" s="4"/>
      <c r="G6" s="4"/>
      <c r="H6" s="4"/>
      <c r="I6" s="4"/>
      <c r="J6" s="4"/>
      <c r="K6" s="4"/>
      <c r="L6" s="4"/>
      <c r="M6" s="26"/>
      <c r="P6" s="103" t="str">
        <f>P70</f>
        <v>Vertical speed in metres per sec</v>
      </c>
      <c r="Q6" s="105">
        <f>Q70</f>
        <v>0</v>
      </c>
      <c r="R6" s="105">
        <f>R70</f>
        <v>8.3649590640929485</v>
      </c>
      <c r="S6" s="105">
        <f>S70</f>
        <v>16.726298444768378</v>
      </c>
      <c r="T6" s="105">
        <f>T70</f>
        <v>25.076782299456575</v>
      </c>
      <c r="U6" s="105">
        <f t="shared" ref="U6:CF6" si="16">U70</f>
        <v>33.409186915924757</v>
      </c>
      <c r="V6" s="105">
        <f t="shared" si="16"/>
        <v>41.716310852665316</v>
      </c>
      <c r="W6" s="105">
        <f t="shared" si="16"/>
        <v>49.990985018870525</v>
      </c>
      <c r="X6" s="105">
        <f t="shared" si="16"/>
        <v>58.226082665127954</v>
      </c>
      <c r="Y6" s="105">
        <f t="shared" si="16"/>
        <v>66.414529256421616</v>
      </c>
      <c r="Z6" s="105">
        <f t="shared" si="16"/>
        <v>74.549312199620417</v>
      </c>
      <c r="AA6" s="105">
        <f t="shared" si="16"/>
        <v>82.623490398372951</v>
      </c>
      <c r="AB6" s="105">
        <f t="shared" si="16"/>
        <v>90.630203609201558</v>
      </c>
      <c r="AC6" s="105">
        <f t="shared" si="16"/>
        <v>98.562681573587582</v>
      </c>
      <c r="AD6" s="105">
        <f t="shared" si="16"/>
        <v>106.41425290196311</v>
      </c>
      <c r="AE6" s="105">
        <f t="shared" si="16"/>
        <v>114.17835368675576</v>
      </c>
      <c r="AF6" s="105">
        <f t="shared" si="16"/>
        <v>121.8485358229691</v>
      </c>
      <c r="AG6" s="105">
        <f t="shared" si="16"/>
        <v>129.41847501620842</v>
      </c>
      <c r="AH6" s="105">
        <f t="shared" si="16"/>
        <v>136.88197845956992</v>
      </c>
      <c r="AI6" s="105">
        <f t="shared" si="16"/>
        <v>144.23299216239025</v>
      </c>
      <c r="AJ6" s="105">
        <f t="shared" si="16"/>
        <v>151.46560791549112</v>
      </c>
      <c r="AK6" s="105">
        <f t="shared" si="16"/>
        <v>158.57406987923812</v>
      </c>
      <c r="AL6" s="105">
        <f t="shared" si="16"/>
        <v>165.5527807824524</v>
      </c>
      <c r="AM6" s="105">
        <f t="shared" si="16"/>
        <v>172.3963077219579</v>
      </c>
      <c r="AN6" s="105">
        <f t="shared" si="16"/>
        <v>179.09938755430122</v>
      </c>
      <c r="AO6" s="105">
        <f t="shared" si="16"/>
        <v>185.65693187293687</v>
      </c>
      <c r="AP6" s="105">
        <f t="shared" si="16"/>
        <v>192.06403156591591</v>
      </c>
      <c r="AQ6" s="105">
        <f t="shared" si="16"/>
        <v>198.31596095083839</v>
      </c>
      <c r="AR6" s="105">
        <f t="shared" si="16"/>
        <v>204.40818148552361</v>
      </c>
      <c r="AS6" s="105">
        <f t="shared" si="16"/>
        <v>210.33634505450138</v>
      </c>
      <c r="AT6" s="105">
        <f t="shared" si="16"/>
        <v>216.09629683302921</v>
      </c>
      <c r="AU6" s="105">
        <f t="shared" si="16"/>
        <v>221.68407773188406</v>
      </c>
      <c r="AV6" s="105">
        <f t="shared" si="16"/>
        <v>227.0959264276525</v>
      </c>
      <c r="AW6" s="105">
        <f t="shared" si="16"/>
        <v>232.32828098464955</v>
      </c>
      <c r="AX6" s="105">
        <f t="shared" si="16"/>
        <v>237.37778007592368</v>
      </c>
      <c r="AY6" s="105">
        <f t="shared" si="16"/>
        <v>242.24126381204749</v>
      </c>
      <c r="AZ6" s="105">
        <f t="shared" si="16"/>
        <v>246.91577418755242</v>
      </c>
      <c r="BA6" s="105">
        <f t="shared" si="16"/>
        <v>251.39855515593001</v>
      </c>
      <c r="BB6" s="105">
        <f t="shared" si="16"/>
        <v>255.68705234509628</v>
      </c>
      <c r="BC6" s="105">
        <f t="shared" si="16"/>
        <v>259.77891242609394</v>
      </c>
      <c r="BD6" s="105">
        <f t="shared" si="16"/>
        <v>263.67198214858894</v>
      </c>
      <c r="BE6" s="105">
        <f t="shared" si="16"/>
        <v>267.36430705740531</v>
      </c>
      <c r="BF6" s="105">
        <f t="shared" si="16"/>
        <v>270.8541299049329</v>
      </c>
      <c r="BG6" s="105">
        <f t="shared" si="16"/>
        <v>274.1398887747402</v>
      </c>
      <c r="BH6" s="105">
        <f t="shared" si="16"/>
        <v>277.22021493212901</v>
      </c>
      <c r="BI6" s="105">
        <f t="shared" si="16"/>
        <v>280.09393041768112</v>
      </c>
      <c r="BJ6" s="105">
        <f t="shared" si="16"/>
        <v>282.76004540007625</v>
      </c>
      <c r="BK6" s="105">
        <f t="shared" si="16"/>
        <v>285.21775530460297</v>
      </c>
      <c r="BL6" s="105">
        <f t="shared" si="16"/>
        <v>287.46643773384665</v>
      </c>
      <c r="BM6" s="105">
        <f t="shared" si="16"/>
        <v>289.50564919702646</v>
      </c>
      <c r="BN6" s="105">
        <f t="shared" si="16"/>
        <v>291.33512166436736</v>
      </c>
      <c r="BO6" s="105">
        <f t="shared" si="16"/>
        <v>292.95475896274098</v>
      </c>
      <c r="BP6" s="105">
        <f t="shared" si="16"/>
        <v>294.36463302859249</v>
      </c>
      <c r="BQ6" s="105">
        <f t="shared" si="16"/>
        <v>295.56498003389868</v>
      </c>
      <c r="BR6" s="105">
        <f t="shared" si="16"/>
        <v>296.55619640057506</v>
      </c>
      <c r="BS6" s="105">
        <f t="shared" si="16"/>
        <v>297.3388347183743</v>
      </c>
      <c r="BT6" s="105">
        <f t="shared" si="16"/>
        <v>297.91359958090163</v>
      </c>
      <c r="BU6" s="105">
        <f t="shared" si="16"/>
        <v>298.2813433539161</v>
      </c>
      <c r="BV6" s="105">
        <f t="shared" si="16"/>
        <v>298.44306188959467</v>
      </c>
      <c r="BW6" s="105">
        <f t="shared" si="16"/>
        <v>298.39989019991981</v>
      </c>
      <c r="BX6" s="105">
        <f t="shared" si="16"/>
        <v>298.15309810180565</v>
      </c>
      <c r="BY6" s="105">
        <f t="shared" si="16"/>
        <v>297.70408584601455</v>
      </c>
      <c r="BZ6" s="105">
        <f t="shared" si="16"/>
        <v>297.05437974133639</v>
      </c>
      <c r="CA6" s="105">
        <f t="shared" si="16"/>
        <v>296.20562778491097</v>
      </c>
      <c r="CB6" s="105">
        <f t="shared" si="16"/>
        <v>295.15959530897396</v>
      </c>
      <c r="CC6" s="105">
        <f t="shared" si="16"/>
        <v>293.91816065370205</v>
      </c>
      <c r="CD6" s="105">
        <f t="shared" si="16"/>
        <v>292.48331087522632</v>
      </c>
      <c r="CE6" s="105">
        <f t="shared" si="16"/>
        <v>290.85713749727876</v>
      </c>
      <c r="CF6" s="105">
        <f t="shared" si="16"/>
        <v>289.04183231433552</v>
      </c>
      <c r="CG6" s="105">
        <f t="shared" ref="CG6:ER6" si="17">CG70</f>
        <v>287.03968325352758</v>
      </c>
      <c r="CH6" s="105">
        <f t="shared" si="17"/>
        <v>284.85307030200454</v>
      </c>
      <c r="CI6" s="105">
        <f t="shared" si="17"/>
        <v>282.48446150586409</v>
      </c>
      <c r="CJ6" s="105">
        <f t="shared" si="17"/>
        <v>279.93640904620037</v>
      </c>
      <c r="CK6" s="105">
        <f t="shared" si="17"/>
        <v>277.21154539727718</v>
      </c>
      <c r="CL6" s="105">
        <f t="shared" si="17"/>
        <v>274.31257957130418</v>
      </c>
      <c r="CM6" s="105">
        <f t="shared" si="17"/>
        <v>271.24229345378097</v>
      </c>
      <c r="CN6" s="105">
        <f t="shared" si="17"/>
        <v>268.00353823288094</v>
      </c>
      <c r="CO6" s="105">
        <f t="shared" si="17"/>
        <v>264.59923092587024</v>
      </c>
      <c r="CP6" s="105">
        <f t="shared" si="17"/>
        <v>261.03235100510341</v>
      </c>
      <c r="CQ6" s="105">
        <f t="shared" si="17"/>
        <v>257.30593712570095</v>
      </c>
      <c r="CR6" s="105">
        <f t="shared" si="17"/>
        <v>253.42308395659987</v>
      </c>
      <c r="CS6" s="105">
        <f t="shared" si="17"/>
        <v>249.38693911627345</v>
      </c>
      <c r="CT6" s="105">
        <f t="shared" si="17"/>
        <v>245.20070021404308</v>
      </c>
      <c r="CU6" s="105">
        <f t="shared" si="17"/>
        <v>240.86761199755165</v>
      </c>
      <c r="CV6" s="105">
        <f t="shared" si="17"/>
        <v>236.39096360663504</v>
      </c>
      <c r="CW6" s="105">
        <f t="shared" si="17"/>
        <v>231.77408593351564</v>
      </c>
      <c r="CX6" s="105">
        <f t="shared" si="17"/>
        <v>227.02034908894822</v>
      </c>
      <c r="CY6" s="105">
        <f t="shared" si="17"/>
        <v>222.13315997367494</v>
      </c>
      <c r="CZ6" s="105">
        <f t="shared" si="17"/>
        <v>217.11595995428985</v>
      </c>
      <c r="DA6" s="105">
        <f t="shared" si="17"/>
        <v>211.97222264237783</v>
      </c>
      <c r="DB6" s="105">
        <f t="shared" si="17"/>
        <v>206.70545177557054</v>
      </c>
      <c r="DC6" s="105">
        <f t="shared" si="17"/>
        <v>201.31917919896196</v>
      </c>
      <c r="DD6" s="105">
        <f t="shared" si="17"/>
        <v>195.81696294513671</v>
      </c>
      <c r="DE6" s="105">
        <f t="shared" si="17"/>
        <v>190.20238541089398</v>
      </c>
      <c r="DF6" s="105">
        <f t="shared" si="17"/>
        <v>184.47905162859362</v>
      </c>
      <c r="DG6" s="105">
        <f t="shared" si="17"/>
        <v>178.65058762990688</v>
      </c>
      <c r="DH6" s="105">
        <f t="shared" si="17"/>
        <v>172.72063889962541</v>
      </c>
      <c r="DI6" s="105">
        <f t="shared" si="17"/>
        <v>166.69286891706503</v>
      </c>
      <c r="DJ6" s="105">
        <f t="shared" si="17"/>
        <v>160.57095778249391</v>
      </c>
      <c r="DK6" s="105">
        <f t="shared" si="17"/>
        <v>154.35860092592176</v>
      </c>
      <c r="DL6" s="105">
        <f t="shared" si="17"/>
        <v>148.0595078955007</v>
      </c>
      <c r="DM6" s="105">
        <f t="shared" si="17"/>
        <v>141.6774012227134</v>
      </c>
      <c r="DN6" s="105">
        <f t="shared" si="17"/>
        <v>135.21601536145872</v>
      </c>
      <c r="DO6" s="105">
        <f t="shared" si="17"/>
        <v>128.67909569808518</v>
      </c>
      <c r="DP6" s="105">
        <f t="shared" si="17"/>
        <v>122.07039762937282</v>
      </c>
      <c r="DQ6" s="105">
        <f t="shared" si="17"/>
        <v>115.39368570541851</v>
      </c>
      <c r="DR6" s="105">
        <f t="shared" si="17"/>
        <v>108.6527328343422</v>
      </c>
      <c r="DS6" s="105">
        <f t="shared" si="17"/>
        <v>101.85131954569917</v>
      </c>
      <c r="DT6" s="105">
        <f t="shared" si="17"/>
        <v>94.993233309453672</v>
      </c>
      <c r="DU6" s="105">
        <f t="shared" si="17"/>
        <v>88.082267907348694</v>
      </c>
      <c r="DV6" s="105">
        <f t="shared" si="17"/>
        <v>81.122222853483606</v>
      </c>
      <c r="DW6" s="105">
        <f t="shared" si="17"/>
        <v>74.116902860898577</v>
      </c>
      <c r="DX6" s="105">
        <f t="shared" si="17"/>
        <v>67.070117350948081</v>
      </c>
      <c r="DY6" s="105">
        <f t="shared" si="17"/>
        <v>59.9856800022377</v>
      </c>
      <c r="DZ6" s="105">
        <f t="shared" si="17"/>
        <v>52.867408335887419</v>
      </c>
      <c r="EA6" s="105">
        <f t="shared" si="17"/>
        <v>45.719123333878997</v>
      </c>
      <c r="EB6" s="105">
        <f t="shared" si="17"/>
        <v>38.544649087238703</v>
      </c>
      <c r="EC6" s="105">
        <f t="shared" si="17"/>
        <v>31.347812470802502</v>
      </c>
      <c r="ED6" s="105">
        <f t="shared" si="17"/>
        <v>24.132442841305803</v>
      </c>
      <c r="EE6" s="105">
        <f t="shared" si="17"/>
        <v>16.902371755538606</v>
      </c>
      <c r="EF6" s="105">
        <f t="shared" si="17"/>
        <v>9.6614327053021043</v>
      </c>
      <c r="EG6" s="105">
        <f t="shared" si="17"/>
        <v>2.4134608659012358</v>
      </c>
      <c r="EH6" s="105">
        <f t="shared" si="17"/>
        <v>-4.8377071450963198</v>
      </c>
      <c r="EI6" s="105">
        <f t="shared" si="17"/>
        <v>-12.088233502105304</v>
      </c>
      <c r="EJ6" s="105">
        <f t="shared" si="17"/>
        <v>-19.334279402047997</v>
      </c>
      <c r="EK6" s="105">
        <f t="shared" si="17"/>
        <v>-26.572005294437417</v>
      </c>
      <c r="EL6" s="105">
        <f t="shared" si="17"/>
        <v>-33.797571114300304</v>
      </c>
      <c r="EM6" s="105">
        <f t="shared" si="17"/>
        <v>-41.007136521227203</v>
      </c>
      <c r="EN6" s="105">
        <f t="shared" si="17"/>
        <v>-48.196861147839606</v>
      </c>
      <c r="EO6" s="105">
        <f t="shared" si="17"/>
        <v>-55.362904860970602</v>
      </c>
      <c r="EP6" s="105">
        <f t="shared" si="17"/>
        <v>-62.501428038859714</v>
      </c>
      <c r="EQ6" s="105">
        <f t="shared" si="17"/>
        <v>-69.608591867667741</v>
      </c>
      <c r="ER6" s="105">
        <f t="shared" si="17"/>
        <v>-76.680558660622779</v>
      </c>
      <c r="ES6" s="105">
        <f t="shared" ref="ES6:HD6" si="18">ES70</f>
        <v>-83.713492203113475</v>
      </c>
      <c r="ET6" s="105">
        <f t="shared" si="18"/>
        <v>-90.703558127050414</v>
      </c>
      <c r="EU6" s="105">
        <f t="shared" si="18"/>
        <v>-97.646924317819085</v>
      </c>
      <c r="EV6" s="105">
        <f t="shared" si="18"/>
        <v>-104.53976135715355</v>
      </c>
      <c r="EW6" s="105">
        <f t="shared" si="18"/>
        <v>-111.378243005258</v>
      </c>
      <c r="EX6" s="105">
        <f t="shared" si="18"/>
        <v>-118.15854672550765</v>
      </c>
      <c r="EY6" s="105">
        <f t="shared" si="18"/>
        <v>-124.87685425505563</v>
      </c>
      <c r="EZ6" s="105">
        <f t="shared" si="18"/>
        <v>-131.52935222467056</v>
      </c>
      <c r="FA6" s="105">
        <f t="shared" si="18"/>
        <v>-138.11223283112258</v>
      </c>
      <c r="FB6" s="105">
        <f t="shared" si="18"/>
        <v>-144.62169456542512</v>
      </c>
      <c r="FC6" s="105">
        <f t="shared" si="18"/>
        <v>-151.05394300022749</v>
      </c>
      <c r="FD6" s="105">
        <f t="shared" si="18"/>
        <v>-157.40519163963577</v>
      </c>
      <c r="FE6" s="105">
        <f t="shared" si="18"/>
        <v>-163.67166283471653</v>
      </c>
      <c r="FF6" s="105">
        <f t="shared" si="18"/>
        <v>-169.84958876791126</v>
      </c>
      <c r="FG6" s="105">
        <f t="shared" si="18"/>
        <v>-175.93521250955621</v>
      </c>
      <c r="FH6" s="105">
        <f t="shared" si="18"/>
        <v>-181.92478914966193</v>
      </c>
      <c r="FI6" s="105">
        <f t="shared" si="18"/>
        <v>-187.81458700806022</v>
      </c>
      <c r="FJ6" s="105">
        <f t="shared" si="18"/>
        <v>-193.60088892597099</v>
      </c>
      <c r="FK6" s="105">
        <f t="shared" si="18"/>
        <v>-199.27999364197871</v>
      </c>
      <c r="FL6" s="105">
        <f t="shared" si="18"/>
        <v>-204.84821725533394</v>
      </c>
      <c r="FM6" s="105">
        <f t="shared" si="18"/>
        <v>-210.30189477941335</v>
      </c>
      <c r="FN6" s="105">
        <f t="shared" si="18"/>
        <v>-215.63738178807787</v>
      </c>
      <c r="FO6" s="105">
        <f t="shared" si="18"/>
        <v>-220.85105615756157</v>
      </c>
      <c r="FP6" s="105">
        <f t="shared" si="18"/>
        <v>-225.93931990640678</v>
      </c>
      <c r="FQ6" s="105">
        <f t="shared" si="18"/>
        <v>-230.89860113582836</v>
      </c>
      <c r="FR6" s="105">
        <f t="shared" si="18"/>
        <v>-235.725356072745</v>
      </c>
      <c r="FS6" s="105">
        <f t="shared" si="18"/>
        <v>-240.41607121755308</v>
      </c>
      <c r="FT6" s="105">
        <f t="shared" si="18"/>
        <v>-244.96726559854284</v>
      </c>
      <c r="FU6" s="105">
        <f t="shared" si="18"/>
        <v>-249.37549313466189</v>
      </c>
      <c r="FV6" s="105">
        <f t="shared" si="18"/>
        <v>-253.63734510812026</v>
      </c>
      <c r="FW6" s="105">
        <f t="shared" si="18"/>
        <v>-257.74945274810176</v>
      </c>
      <c r="FX6" s="105">
        <f t="shared" si="18"/>
        <v>-261.70848992659705</v>
      </c>
      <c r="FY6" s="105">
        <f t="shared" si="18"/>
        <v>-265.51117596710588</v>
      </c>
      <c r="FZ6" s="105">
        <f t="shared" si="18"/>
        <v>-269.15427856666616</v>
      </c>
      <c r="GA6" s="105">
        <f t="shared" si="18"/>
        <v>-272.63461683135853</v>
      </c>
      <c r="GB6" s="105">
        <f t="shared" si="18"/>
        <v>-275.94906442510251</v>
      </c>
      <c r="GC6" s="105">
        <f t="shared" si="18"/>
        <v>-279.09455283120644</v>
      </c>
      <c r="GD6" s="105">
        <f t="shared" si="18"/>
        <v>-282.06807472575804</v>
      </c>
      <c r="GE6" s="105">
        <f t="shared" si="18"/>
        <v>-284.86668746154243</v>
      </c>
      <c r="GF6" s="105">
        <f t="shared" si="18"/>
        <v>-287.48751666075367</v>
      </c>
      <c r="GG6" s="105">
        <f t="shared" si="18"/>
        <v>-289.92775991431972</v>
      </c>
      <c r="GH6" s="105">
        <f t="shared" si="18"/>
        <v>-292.18469058519543</v>
      </c>
      <c r="GI6" s="105">
        <f t="shared" si="18"/>
        <v>-294.25566171248528</v>
      </c>
      <c r="GJ6" s="105">
        <f t="shared" si="18"/>
        <v>-296.13811001274843</v>
      </c>
      <c r="GK6" s="105">
        <f t="shared" si="18"/>
        <v>-297.82955997430281</v>
      </c>
      <c r="GL6" s="105">
        <f t="shared" si="18"/>
        <v>-299.32762803979205</v>
      </c>
      <c r="GM6" s="105">
        <f t="shared" si="18"/>
        <v>-300.63002687170479</v>
      </c>
      <c r="GN6" s="105">
        <f t="shared" si="18"/>
        <v>-301.73456969494356</v>
      </c>
      <c r="GO6" s="105">
        <f t="shared" si="18"/>
        <v>-302.63917470993158</v>
      </c>
      <c r="GP6" s="105">
        <f t="shared" si="18"/>
        <v>-303.34186956912032</v>
      </c>
      <c r="GQ6" s="105">
        <f t="shared" si="18"/>
        <v>-303.84079590912455</v>
      </c>
      <c r="GR6" s="105">
        <f t="shared" si="18"/>
        <v>-304.13421393006166</v>
      </c>
      <c r="GS6" s="105">
        <f t="shared" si="18"/>
        <v>-304.2205070130139</v>
      </c>
      <c r="GT6" s="105">
        <f t="shared" si="18"/>
        <v>-304.0981863658713</v>
      </c>
      <c r="GU6" s="105">
        <f t="shared" si="18"/>
        <v>-303.76589568714394</v>
      </c>
      <c r="GV6" s="105">
        <f t="shared" si="18"/>
        <v>-303.22241583666954</v>
      </c>
      <c r="GW6" s="105">
        <f t="shared" si="18"/>
        <v>-302.46666950147858</v>
      </c>
      <c r="GX6" s="105">
        <f t="shared" si="18"/>
        <v>-301.49772584442718</v>
      </c>
      <c r="GY6" s="105">
        <f t="shared" si="18"/>
        <v>-300.3148051225657</v>
      </c>
      <c r="GZ6" s="105">
        <f t="shared" si="18"/>
        <v>-298.91728326158591</v>
      </c>
      <c r="HA6" s="105">
        <f t="shared" si="18"/>
        <v>-297.30469637208739</v>
      </c>
      <c r="HB6" s="105">
        <f t="shared" si="18"/>
        <v>-295.47674519282282</v>
      </c>
      <c r="HC6" s="105">
        <f t="shared" si="18"/>
        <v>-293.43329944553795</v>
      </c>
      <c r="HD6" s="105">
        <f t="shared" si="18"/>
        <v>-291.17440208550892</v>
      </c>
      <c r="HE6" s="105">
        <f t="shared" ref="HE6:IR6" si="19">HE70</f>
        <v>-288.70027343141157</v>
      </c>
      <c r="HF6" s="105">
        <f t="shared" si="19"/>
        <v>-286.01131515773454</v>
      </c>
      <c r="HG6" s="105">
        <f t="shared" si="19"/>
        <v>-283.10811413257801</v>
      </c>
      <c r="HH6" s="105">
        <f t="shared" si="19"/>
        <v>-279.99144608336928</v>
      </c>
      <c r="HI6" s="105">
        <f t="shared" si="19"/>
        <v>-276.6622790727771</v>
      </c>
      <c r="HJ6" s="105">
        <f t="shared" si="19"/>
        <v>-273.12177676692869</v>
      </c>
      <c r="HK6" s="105">
        <f t="shared" si="19"/>
        <v>-269.37130147792902</v>
      </c>
      <c r="HL6" s="105">
        <f t="shared" si="19"/>
        <v>-265.41241696265683</v>
      </c>
      <c r="HM6" s="105">
        <f t="shared" si="19"/>
        <v>-261.24689095987253</v>
      </c>
      <c r="HN6" s="105">
        <f t="shared" si="19"/>
        <v>-256.87669744782204</v>
      </c>
      <c r="HO6" s="105">
        <f t="shared" si="19"/>
        <v>-252.30401860476309</v>
      </c>
      <c r="HP6" s="105">
        <f t="shared" si="19"/>
        <v>-247.53124645518176</v>
      </c>
      <c r="HQ6" s="105">
        <f t="shared" si="19"/>
        <v>-242.56098418490737</v>
      </c>
      <c r="HR6" s="105">
        <f t="shared" si="19"/>
        <v>-237.39604710887733</v>
      </c>
      <c r="HS6" s="105">
        <f t="shared" si="19"/>
        <v>-232.03946327595625</v>
      </c>
      <c r="HT6" s="105">
        <f t="shared" si="19"/>
        <v>-226.49447369596805</v>
      </c>
      <c r="HU6" s="105">
        <f t="shared" si="19"/>
        <v>-220.76453217496663</v>
      </c>
      <c r="HV6" s="105">
        <f t="shared" si="19"/>
        <v>-214.85330474574283</v>
      </c>
      <c r="HW6" s="105">
        <f t="shared" si="19"/>
        <v>-208.76466868164624</v>
      </c>
      <c r="HX6" s="105">
        <f t="shared" si="19"/>
        <v>-202.50271108298301</v>
      </c>
      <c r="HY6" s="105">
        <f t="shared" si="19"/>
        <v>-196.07172702654054</v>
      </c>
      <c r="HZ6" s="105">
        <f t="shared" si="19"/>
        <v>-189.47621727017378</v>
      </c>
      <c r="IA6" s="105">
        <f t="shared" si="19"/>
        <v>-182.72088550586861</v>
      </c>
      <c r="IB6" s="105">
        <f t="shared" si="19"/>
        <v>-175.8106351562657</v>
      </c>
      <c r="IC6" s="105">
        <f t="shared" si="19"/>
        <v>-168.75056571127772</v>
      </c>
      <c r="ID6" s="105">
        <f t="shared" si="19"/>
        <v>-161.54596860315795</v>
      </c>
      <c r="IE6" s="105">
        <f t="shared" si="19"/>
        <v>-154.20232262016802</v>
      </c>
      <c r="IF6" s="105">
        <f t="shared" si="19"/>
        <v>-146.72528886083794</v>
      </c>
      <c r="IG6" s="105">
        <f t="shared" si="19"/>
        <v>-139.12070523270717</v>
      </c>
      <c r="IH6" s="105">
        <f t="shared" si="19"/>
        <v>-131.39458050136105</v>
      </c>
      <c r="II6" s="105">
        <f t="shared" si="19"/>
        <v>-123.55308789753019</v>
      </c>
      <c r="IJ6" s="105">
        <f t="shared" si="19"/>
        <v>-115.60255829198478</v>
      </c>
      <c r="IK6" s="105">
        <f t="shared" si="19"/>
        <v>-107.54947294991695</v>
      </c>
      <c r="IL6" s="105">
        <f t="shared" si="19"/>
        <v>-99.400455878453315</v>
      </c>
      <c r="IM6" s="105">
        <f t="shared" si="19"/>
        <v>-91.16226578286043</v>
      </c>
      <c r="IN6" s="105">
        <f t="shared" si="19"/>
        <v>-82.841787648884718</v>
      </c>
      <c r="IO6" s="105">
        <f t="shared" si="19"/>
        <v>-74.44602397049367</v>
      </c>
      <c r="IP6" s="105">
        <f t="shared" si="19"/>
        <v>-65.982085644040609</v>
      </c>
      <c r="IQ6" s="105">
        <f t="shared" si="19"/>
        <v>-57.457182551550773</v>
      </c>
      <c r="IR6" s="105">
        <f t="shared" si="19"/>
        <v>-48.878613857406833</v>
      </c>
      <c r="IS6" s="105">
        <f t="shared" ref="IS6:JD6" si="20">IS70</f>
        <v>-40.253758044185126</v>
      </c>
      <c r="IT6" s="105">
        <f t="shared" si="20"/>
        <v>-31.590062714751586</v>
      </c>
      <c r="IU6" s="105">
        <f t="shared" si="20"/>
        <v>-22.895034188950468</v>
      </c>
      <c r="IV6" s="105">
        <f t="shared" si="20"/>
        <v>-14.176226924309125</v>
      </c>
      <c r="IW6" s="105">
        <f t="shared" si="20"/>
        <v>-5.4412327911211751</v>
      </c>
      <c r="IX6" s="105">
        <f t="shared" si="20"/>
        <v>3.3023297669461478</v>
      </c>
      <c r="IY6" s="105">
        <f t="shared" si="20"/>
        <v>12.046826654950765</v>
      </c>
      <c r="IZ6" s="105">
        <f t="shared" si="20"/>
        <v>20.784619099256712</v>
      </c>
      <c r="JA6" s="105">
        <f t="shared" si="20"/>
        <v>29.508074638089983</v>
      </c>
      <c r="JB6" s="105">
        <f t="shared" si="20"/>
        <v>38.209578097451065</v>
      </c>
      <c r="JC6" s="105">
        <f t="shared" si="20"/>
        <v>46.881542519831157</v>
      </c>
      <c r="JD6" s="105">
        <f t="shared" si="20"/>
        <v>55.516420013417374</v>
      </c>
      <c r="JE6" s="105">
        <f t="shared" ref="JE6:JG6" si="21">JE70</f>
        <v>64.106712489882995</v>
      </c>
      <c r="JF6" s="105">
        <f t="shared" si="21"/>
        <v>72.64498225944044</v>
      </c>
      <c r="JG6" s="105">
        <f t="shared" si="21"/>
        <v>81.123862452575821</v>
      </c>
    </row>
    <row r="7" spans="2:267" x14ac:dyDescent="0.25">
      <c r="B7" s="25"/>
      <c r="C7" s="156" t="s">
        <v>131</v>
      </c>
      <c r="D7" s="143"/>
      <c r="E7" s="108">
        <v>6378</v>
      </c>
      <c r="F7" s="4"/>
      <c r="G7" s="4"/>
      <c r="H7" s="4"/>
      <c r="I7" s="4"/>
      <c r="J7" s="4"/>
      <c r="K7" s="4"/>
      <c r="L7" s="4"/>
      <c r="M7" s="26"/>
      <c r="P7" s="103" t="str">
        <f>P76</f>
        <v>Free fall acceleration towards planet in metres/sec/sec</v>
      </c>
      <c r="Q7" s="114">
        <f>Q73-Q75</f>
        <v>-0.31258602846178452</v>
      </c>
      <c r="R7" s="114">
        <f t="shared" ref="R7:CC7" si="22">R73-R75</f>
        <v>-0.31245076629790525</v>
      </c>
      <c r="S7" s="114">
        <f t="shared" si="22"/>
        <v>-0.31204511150279934</v>
      </c>
      <c r="T7" s="114">
        <f t="shared" si="22"/>
        <v>-0.31136951736904361</v>
      </c>
      <c r="U7" s="114">
        <f t="shared" si="22"/>
        <v>-0.31042481612037953</v>
      </c>
      <c r="V7" s="114">
        <f t="shared" si="22"/>
        <v>-0.30921221665415111</v>
      </c>
      <c r="W7" s="114">
        <f t="shared" si="22"/>
        <v>-0.30773330120507048</v>
      </c>
      <c r="X7" s="114">
        <f t="shared" si="22"/>
        <v>-0.30599002094715821</v>
      </c>
      <c r="Y7" s="114">
        <f t="shared" si="22"/>
        <v>-0.30398469055615251</v>
      </c>
      <c r="Z7" s="114">
        <f t="shared" si="22"/>
        <v>-0.30171998175994119</v>
      </c>
      <c r="AA7" s="114">
        <f t="shared" si="22"/>
        <v>-0.29919891590967485</v>
      </c>
      <c r="AB7" s="114">
        <f t="shared" si="22"/>
        <v>-0.2964248556088922</v>
      </c>
      <c r="AC7" s="114">
        <f t="shared" si="22"/>
        <v>-0.29340149544263827</v>
      </c>
      <c r="AD7" s="114">
        <f t="shared" si="22"/>
        <v>-0.29013285185257764</v>
      </c>
      <c r="AE7" s="114">
        <f t="shared" si="22"/>
        <v>-0.28662325220804163</v>
      </c>
      <c r="AF7" s="114">
        <f t="shared" si="22"/>
        <v>-0.28287732312632308</v>
      </c>
      <c r="AG7" s="114">
        <f t="shared" si="22"/>
        <v>-0.27889997809860212</v>
      </c>
      <c r="AH7" s="114">
        <f t="shared" si="22"/>
        <v>-0.27469640448048338</v>
      </c>
      <c r="AI7" s="114">
        <f t="shared" si="22"/>
        <v>-0.27027204990836307</v>
      </c>
      <c r="AJ7" s="114">
        <f t="shared" si="22"/>
        <v>-0.26563260820455348</v>
      </c>
      <c r="AK7" s="114">
        <f t="shared" si="22"/>
        <v>-0.26078400483544328</v>
      </c>
      <c r="AL7" s="114">
        <f t="shared" si="22"/>
        <v>-0.25573238198783876</v>
      </c>
      <c r="AM7" s="114">
        <f t="shared" si="22"/>
        <v>-0.25048408332906558</v>
      </c>
      <c r="AN7" s="114">
        <f t="shared" si="22"/>
        <v>-0.24504563851643013</v>
      </c>
      <c r="AO7" s="114">
        <f t="shared" si="22"/>
        <v>-0.23942374752125684</v>
      </c>
      <c r="AP7" s="114">
        <f t="shared" si="22"/>
        <v>-0.23362526483186752</v>
      </c>
      <c r="AQ7" s="114">
        <f t="shared" si="22"/>
        <v>-0.22765718359879195</v>
      </c>
      <c r="AR7" s="114">
        <f t="shared" si="22"/>
        <v>-0.22152661978382682</v>
      </c>
      <c r="AS7" s="114">
        <f t="shared" si="22"/>
        <v>-0.21524079637282068</v>
      </c>
      <c r="AT7" s="114">
        <f t="shared" si="22"/>
        <v>-0.20880702770983106</v>
      </c>
      <c r="AU7" s="114">
        <f t="shared" si="22"/>
        <v>-0.20223270400783289</v>
      </c>
      <c r="AV7" s="114">
        <f t="shared" si="22"/>
        <v>-0.19552527608848269</v>
      </c>
      <c r="AW7" s="114">
        <f t="shared" si="22"/>
        <v>-0.18869224040057198</v>
      </c>
      <c r="AX7" s="114">
        <f t="shared" si="22"/>
        <v>-0.18174112436356182</v>
      </c>
      <c r="AY7" s="114">
        <f t="shared" si="22"/>
        <v>-0.17467947207951262</v>
      </c>
      <c r="AZ7" s="114">
        <f t="shared" si="22"/>
        <v>-0.16751483045316817</v>
      </c>
      <c r="BA7" s="114">
        <f t="shared" si="22"/>
        <v>-0.16025473575660243</v>
      </c>
      <c r="BB7" s="114">
        <f t="shared" si="22"/>
        <v>-0.15290670067123369</v>
      </c>
      <c r="BC7" s="114">
        <f t="shared" si="22"/>
        <v>-0.14547820183642379</v>
      </c>
      <c r="BD7" s="114">
        <f t="shared" si="22"/>
        <v>-0.13797666793036267</v>
      </c>
      <c r="BE7" s="114">
        <f t="shared" si="22"/>
        <v>-0.13040946830528721</v>
      </c>
      <c r="BF7" s="114">
        <f t="shared" si="22"/>
        <v>-0.12278390219564361</v>
      </c>
      <c r="BG7" s="114">
        <f t="shared" si="22"/>
        <v>-0.11510718851432067</v>
      </c>
      <c r="BH7" s="114">
        <f t="shared" si="22"/>
        <v>-0.10738645624863707</v>
      </c>
      <c r="BI7" s="114">
        <f t="shared" si="22"/>
        <v>-9.9628735464674989E-2</v>
      </c>
      <c r="BJ7" s="114">
        <f t="shared" si="22"/>
        <v>-9.1840948925253407E-2</v>
      </c>
      <c r="BK7" s="114">
        <f t="shared" si="22"/>
        <v>-8.4029904323901228E-2</v>
      </c>
      <c r="BL7" s="114">
        <f t="shared" si="22"/>
        <v>-7.6202287134353064E-2</v>
      </c>
      <c r="BM7" s="114">
        <f t="shared" si="22"/>
        <v>-6.8364654072373909E-2</v>
      </c>
      <c r="BN7" s="114">
        <f t="shared" si="22"/>
        <v>-6.0523427164204335E-2</v>
      </c>
      <c r="BO7" s="114">
        <f t="shared" si="22"/>
        <v>-5.2684888413566E-2</v>
      </c>
      <c r="BP7" s="114">
        <f t="shared" si="22"/>
        <v>-4.4855175057016083E-2</v>
      </c>
      <c r="BQ7" s="114">
        <f t="shared" si="22"/>
        <v>-3.7040275395452404E-2</v>
      </c>
      <c r="BR7" s="114">
        <f t="shared" si="22"/>
        <v>-2.9246025187739555E-2</v>
      </c>
      <c r="BS7" s="114">
        <f t="shared" si="22"/>
        <v>-2.1478104590855196E-2</v>
      </c>
      <c r="BT7" s="114">
        <f t="shared" si="22"/>
        <v>-1.3742035629507932E-2</v>
      </c>
      <c r="BU7" s="114">
        <f t="shared" si="22"/>
        <v>-6.0431801768654481E-3</v>
      </c>
      <c r="BV7" s="114">
        <f t="shared" si="22"/>
        <v>1.6132615729569366E-3</v>
      </c>
      <c r="BW7" s="114">
        <f t="shared" si="22"/>
        <v>9.2222521609706121E-3</v>
      </c>
      <c r="BX7" s="114">
        <f t="shared" si="22"/>
        <v>1.6778917469052246E-2</v>
      </c>
      <c r="BY7" s="114">
        <f t="shared" si="22"/>
        <v>2.427854689695863E-2</v>
      </c>
      <c r="BZ7" s="114">
        <f t="shared" si="22"/>
        <v>3.1716593132778748E-2</v>
      </c>
      <c r="CA7" s="114">
        <f t="shared" si="22"/>
        <v>3.9088671539201592E-2</v>
      </c>
      <c r="CB7" s="114">
        <f t="shared" si="22"/>
        <v>4.6390559178229651E-2</v>
      </c>
      <c r="CC7" s="114">
        <f t="shared" si="22"/>
        <v>5.3618193496998146E-2</v>
      </c>
      <c r="CD7" s="114">
        <f t="shared" ref="CD7:EO7" si="23">CD73-CD75</f>
        <v>6.0767670697265963E-2</v>
      </c>
      <c r="CE7" s="114">
        <f t="shared" si="23"/>
        <v>6.7835243811065205E-2</v>
      </c>
      <c r="CF7" s="114">
        <f t="shared" si="23"/>
        <v>7.4817320504640961E-2</v>
      </c>
      <c r="CG7" s="114">
        <f t="shared" si="23"/>
        <v>8.1710460632578474E-2</v>
      </c>
      <c r="CH7" s="114">
        <f t="shared" si="23"/>
        <v>8.8511373563485485E-2</v>
      </c>
      <c r="CI7" s="114">
        <f t="shared" si="23"/>
        <v>9.5216915298189875E-2</v>
      </c>
      <c r="CJ7" s="114">
        <f t="shared" si="23"/>
        <v>0.10182408540084609</v>
      </c>
      <c r="CK7" s="114">
        <f t="shared" si="23"/>
        <v>0.10833002376271583</v>
      </c>
      <c r="CL7" s="114">
        <f t="shared" si="23"/>
        <v>0.11473200721777754</v>
      </c>
      <c r="CM7" s="114">
        <f t="shared" si="23"/>
        <v>0.12102744602860582</v>
      </c>
      <c r="CN7" s="114">
        <f t="shared" si="23"/>
        <v>0.12721388026030933</v>
      </c>
      <c r="CO7" s="114">
        <f t="shared" si="23"/>
        <v>0.13328897605950196</v>
      </c>
      <c r="CP7" s="114">
        <f t="shared" si="23"/>
        <v>0.13925052185459741</v>
      </c>
      <c r="CQ7" s="114">
        <f t="shared" si="23"/>
        <v>0.14509642449292404</v>
      </c>
      <c r="CR7" s="114">
        <f t="shared" si="23"/>
        <v>0.15082470532938164</v>
      </c>
      <c r="CS7" s="114">
        <f t="shared" si="23"/>
        <v>0.15643349628063064</v>
      </c>
      <c r="CT7" s="114">
        <f t="shared" si="23"/>
        <v>0.16192103585798989</v>
      </c>
      <c r="CU7" s="114">
        <f t="shared" si="23"/>
        <v>0.16728566519150068</v>
      </c>
      <c r="CV7" s="114">
        <f t="shared" si="23"/>
        <v>0.17252582405682926</v>
      </c>
      <c r="CW7" s="114">
        <f t="shared" si="23"/>
        <v>0.17764004691598689</v>
      </c>
      <c r="CX7" s="114">
        <f t="shared" si="23"/>
        <v>0.18262695898208747</v>
      </c>
      <c r="CY7" s="114">
        <f t="shared" si="23"/>
        <v>0.18748527231771117</v>
      </c>
      <c r="CZ7" s="114">
        <f t="shared" si="23"/>
        <v>0.19221378197570704</v>
      </c>
      <c r="DA7" s="114">
        <f t="shared" si="23"/>
        <v>0.19681136219069373</v>
      </c>
      <c r="DB7" s="114">
        <f t="shared" si="23"/>
        <v>0.20127696262877848</v>
      </c>
      <c r="DC7" s="114">
        <f t="shared" si="23"/>
        <v>0.20560960470254397</v>
      </c>
      <c r="DD7" s="114">
        <f t="shared" si="23"/>
        <v>0.20980837795767471</v>
      </c>
      <c r="DE7" s="114">
        <f t="shared" si="23"/>
        <v>0.21387243653707344</v>
      </c>
      <c r="DF7" s="114">
        <f t="shared" si="23"/>
        <v>0.21780099572782952</v>
      </c>
      <c r="DG7" s="114">
        <f t="shared" si="23"/>
        <v>0.22159332859588599</v>
      </c>
      <c r="DH7" s="114">
        <f t="shared" si="23"/>
        <v>0.22524876271274685</v>
      </c>
      <c r="DI7" s="114">
        <f t="shared" si="23"/>
        <v>0.22876667697824171</v>
      </c>
      <c r="DJ7" s="114">
        <f t="shared" si="23"/>
        <v>0.23214649854282232</v>
      </c>
      <c r="DK7" s="114">
        <f t="shared" si="23"/>
        <v>0.23538769983259122</v>
      </c>
      <c r="DL7" s="114">
        <f t="shared" si="23"/>
        <v>0.2384897956798735</v>
      </c>
      <c r="DM7" s="114">
        <f t="shared" si="23"/>
        <v>0.24145234056178122</v>
      </c>
      <c r="DN7" s="114">
        <f t="shared" si="23"/>
        <v>0.24427492594899558</v>
      </c>
      <c r="DO7" s="114">
        <f t="shared" si="23"/>
        <v>0.24695717776663884</v>
      </c>
      <c r="DP7" s="114">
        <f t="shared" si="23"/>
        <v>0.24949875396893262</v>
      </c>
      <c r="DQ7" s="114">
        <f t="shared" si="23"/>
        <v>0.25189934222903343</v>
      </c>
      <c r="DR7" s="114">
        <f t="shared" si="23"/>
        <v>0.25415865774528612</v>
      </c>
      <c r="DS7" s="114">
        <f t="shared" si="23"/>
        <v>0.25627644116497095</v>
      </c>
      <c r="DT7" s="114">
        <f t="shared" si="23"/>
        <v>0.25825245662634266</v>
      </c>
      <c r="DU7" s="114">
        <f t="shared" si="23"/>
        <v>0.26008648991980277</v>
      </c>
      <c r="DV7" s="114">
        <f t="shared" si="23"/>
        <v>0.26177834676869871</v>
      </c>
      <c r="DW7" s="114">
        <f t="shared" si="23"/>
        <v>0.26332785123035496</v>
      </c>
      <c r="DX7" s="114">
        <f t="shared" si="23"/>
        <v>0.26473484421765558</v>
      </c>
      <c r="DY7" s="114">
        <f t="shared" si="23"/>
        <v>0.26599918214157547</v>
      </c>
      <c r="DZ7" s="114">
        <f t="shared" si="23"/>
        <v>0.2671207356748786</v>
      </c>
      <c r="EA7" s="114">
        <f t="shared" si="23"/>
        <v>0.26809938863721428</v>
      </c>
      <c r="EB7" s="114">
        <f t="shared" si="23"/>
        <v>0.26893503700177135</v>
      </c>
      <c r="EC7" s="114">
        <f t="shared" si="23"/>
        <v>0.26962758802367404</v>
      </c>
      <c r="ED7" s="114">
        <f t="shared" si="23"/>
        <v>0.27017695949016751</v>
      </c>
      <c r="EE7" s="114">
        <f t="shared" si="23"/>
        <v>0.27058307909277346</v>
      </c>
      <c r="EF7" s="114">
        <f t="shared" si="23"/>
        <v>0.27084588392147069</v>
      </c>
      <c r="EG7" s="114">
        <f t="shared" si="23"/>
        <v>0.27096532008105445</v>
      </c>
      <c r="EH7" s="114">
        <f t="shared" si="23"/>
        <v>0.2709413424297118</v>
      </c>
      <c r="EI7" s="114">
        <f t="shared" si="23"/>
        <v>0.2707739144400092</v>
      </c>
      <c r="EJ7" s="114">
        <f t="shared" si="23"/>
        <v>0.27046300818237867</v>
      </c>
      <c r="EK7" s="114">
        <f t="shared" si="23"/>
        <v>0.27000860443123642</v>
      </c>
      <c r="EL7" s="114">
        <f t="shared" si="23"/>
        <v>0.26941069289394282</v>
      </c>
      <c r="EM7" s="114">
        <f t="shared" si="23"/>
        <v>0.2686692725627049</v>
      </c>
      <c r="EN7" s="114">
        <f t="shared" si="23"/>
        <v>0.26778435218966035</v>
      </c>
      <c r="EO7" s="114">
        <f t="shared" si="23"/>
        <v>0.26675595088530368</v>
      </c>
      <c r="EP7" s="114">
        <f t="shared" ref="EP7:HA7" si="24">EP73-EP75</f>
        <v>0.26558409884044654</v>
      </c>
      <c r="EQ7" s="114">
        <f t="shared" si="24"/>
        <v>0.26426883817191094</v>
      </c>
      <c r="ER7" s="114">
        <f t="shared" si="24"/>
        <v>0.26281022389213771</v>
      </c>
      <c r="ES7" s="114">
        <f t="shared" si="24"/>
        <v>0.2612083250028947</v>
      </c>
      <c r="ET7" s="114">
        <f t="shared" si="24"/>
        <v>0.25946322571317371</v>
      </c>
      <c r="EU7" s="114">
        <f t="shared" si="24"/>
        <v>0.25757502678149446</v>
      </c>
      <c r="EV7" s="114">
        <f t="shared" si="24"/>
        <v>0.25554384698253862</v>
      </c>
      <c r="EW7" s="114">
        <f t="shared" si="24"/>
        <v>0.25336982469827785</v>
      </c>
      <c r="EX7" s="114">
        <f t="shared" si="24"/>
        <v>0.25105311963341048</v>
      </c>
      <c r="EY7" s="114">
        <f t="shared" si="24"/>
        <v>0.24859391465503933</v>
      </c>
      <c r="EZ7" s="114">
        <f t="shared" si="24"/>
        <v>0.24599241775632841</v>
      </c>
      <c r="FA7" s="114">
        <f t="shared" si="24"/>
        <v>0.24324886414375158</v>
      </c>
      <c r="FB7" s="114">
        <f t="shared" si="24"/>
        <v>0.24036351844746662</v>
      </c>
      <c r="FC7" s="114">
        <f t="shared" si="24"/>
        <v>0.2373366770541665</v>
      </c>
      <c r="FD7" s="114">
        <f t="shared" si="24"/>
        <v>0.23416867056155333</v>
      </c>
      <c r="FE7" s="114">
        <f t="shared" si="24"/>
        <v>0.2308598663534287</v>
      </c>
      <c r="FF7" s="114">
        <f t="shared" si="24"/>
        <v>0.22741067129415971</v>
      </c>
      <c r="FG7" s="114">
        <f t="shared" si="24"/>
        <v>0.22382153454102394</v>
      </c>
      <c r="FH7" s="114">
        <f t="shared" si="24"/>
        <v>0.22009295047268473</v>
      </c>
      <c r="FI7" s="114">
        <f t="shared" si="24"/>
        <v>0.21622546173173252</v>
      </c>
      <c r="FJ7" s="114">
        <f t="shared" si="24"/>
        <v>0.21221966237893763</v>
      </c>
      <c r="FK7" s="114">
        <f t="shared" si="24"/>
        <v>0.20807620115646941</v>
      </c>
      <c r="FL7" s="114">
        <f t="shared" si="24"/>
        <v>0.20379578485697447</v>
      </c>
      <c r="FM7" s="114">
        <f t="shared" si="24"/>
        <v>0.19937918179504432</v>
      </c>
      <c r="FN7" s="114">
        <f t="shared" si="24"/>
        <v>0.19482722537705932</v>
      </c>
      <c r="FO7" s="114">
        <f t="shared" si="24"/>
        <v>0.19014081776502501</v>
      </c>
      <c r="FP7" s="114">
        <f t="shared" si="24"/>
        <v>0.18532093362946611</v>
      </c>
      <c r="FQ7" s="114">
        <f t="shared" si="24"/>
        <v>0.18036862398593101</v>
      </c>
      <c r="FR7" s="114">
        <f t="shared" si="24"/>
        <v>0.17528502010907321</v>
      </c>
      <c r="FS7" s="114">
        <f t="shared" si="24"/>
        <v>0.17007133751770986</v>
      </c>
      <c r="FT7" s="114">
        <f t="shared" si="24"/>
        <v>0.16472888002360442</v>
      </c>
      <c r="FU7" s="114">
        <f t="shared" si="24"/>
        <v>0.15925904383607747</v>
      </c>
      <c r="FV7" s="114">
        <f t="shared" si="24"/>
        <v>0.15366332171388297</v>
      </c>
      <c r="FW7" s="114">
        <f t="shared" si="24"/>
        <v>0.14794330715503445</v>
      </c>
      <c r="FX7" s="114">
        <f t="shared" si="24"/>
        <v>0.14210069861454944</v>
      </c>
      <c r="FY7" s="114">
        <f t="shared" si="24"/>
        <v>0.13613730373931343</v>
      </c>
      <c r="FZ7" s="114">
        <f t="shared" si="24"/>
        <v>0.13005504360848086</v>
      </c>
      <c r="GA7" s="114">
        <f t="shared" si="24"/>
        <v>0.12385595696701657</v>
      </c>
      <c r="GB7" s="114">
        <f t="shared" si="24"/>
        <v>0.11754220443913699</v>
      </c>
      <c r="GC7" s="114">
        <f t="shared" si="24"/>
        <v>0.11111607270762391</v>
      </c>
      <c r="GD7" s="114">
        <f t="shared" si="24"/>
        <v>0.1045799786440762</v>
      </c>
      <c r="GE7" s="114">
        <f t="shared" si="24"/>
        <v>9.7936473374356403E-2</v>
      </c>
      <c r="GF7" s="114">
        <f t="shared" si="24"/>
        <v>9.1188246262576378E-2</v>
      </c>
      <c r="GG7" s="114">
        <f t="shared" si="24"/>
        <v>8.4338128796226819E-2</v>
      </c>
      <c r="GH7" s="114">
        <f t="shared" si="24"/>
        <v>7.7389098354035291E-2</v>
      </c>
      <c r="GI7" s="114">
        <f t="shared" si="24"/>
        <v>7.0344281837523503E-2</v>
      </c>
      <c r="GJ7" s="114">
        <f t="shared" si="24"/>
        <v>6.3206959146243413E-2</v>
      </c>
      <c r="GK7" s="114">
        <f t="shared" si="24"/>
        <v>5.5980566476027782E-2</v>
      </c>
      <c r="GL7" s="114">
        <f t="shared" si="24"/>
        <v>4.8668699418795036E-2</v>
      </c>
      <c r="GM7" s="114">
        <f t="shared" si="24"/>
        <v>4.1275115841779453E-2</v>
      </c>
      <c r="GN7" s="114">
        <f t="shared" si="24"/>
        <v>3.3803738523420002E-2</v>
      </c>
      <c r="GO7" s="114">
        <f t="shared" si="24"/>
        <v>2.6258657522569173E-2</v>
      </c>
      <c r="GP7" s="114">
        <f t="shared" si="24"/>
        <v>1.8644132257186641E-2</v>
      </c>
      <c r="GQ7" s="114">
        <f t="shared" si="24"/>
        <v>1.0964593268310452E-2</v>
      </c>
      <c r="GR7" s="114">
        <f t="shared" si="24"/>
        <v>3.2246436446481397E-3</v>
      </c>
      <c r="GS7" s="114">
        <f t="shared" si="24"/>
        <v>-4.5709399168867293E-3</v>
      </c>
      <c r="GT7" s="114">
        <f t="shared" si="24"/>
        <v>-1.2417206439673478E-2</v>
      </c>
      <c r="GU7" s="114">
        <f t="shared" si="24"/>
        <v>-2.030903040972909E-2</v>
      </c>
      <c r="GV7" s="114">
        <f t="shared" si="24"/>
        <v>-2.8241111956655907E-2</v>
      </c>
      <c r="GW7" s="114">
        <f t="shared" si="24"/>
        <v>-3.620797749758875E-2</v>
      </c>
      <c r="GX7" s="114">
        <f t="shared" si="24"/>
        <v>-4.4203980868126713E-2</v>
      </c>
      <c r="GY7" s="114">
        <f t="shared" si="24"/>
        <v>-5.2223304963605166E-2</v>
      </c>
      <c r="GZ7" s="114">
        <f t="shared" si="24"/>
        <v>-6.0259963913230408E-2</v>
      </c>
      <c r="HA7" s="114">
        <f t="shared" si="24"/>
        <v>-6.8307805808766275E-2</v>
      </c>
      <c r="HB7" s="114">
        <f t="shared" ref="HB7:IR7" si="25">HB73-HB75</f>
        <v>-7.6360516008115553E-2</v>
      </c>
      <c r="HC7" s="114">
        <f t="shared" si="25"/>
        <v>-8.4411621032942641E-2</v>
      </c>
      <c r="HD7" s="114">
        <f t="shared" si="25"/>
        <v>-9.2454493077862132E-2</v>
      </c>
      <c r="HE7" s="114">
        <f t="shared" si="25"/>
        <v>-0.10048235514698334</v>
      </c>
      <c r="HF7" s="114">
        <f t="shared" si="25"/>
        <v>-0.10848828683159439</v>
      </c>
      <c r="HG7" s="114">
        <f t="shared" si="25"/>
        <v>-0.11646523074067616</v>
      </c>
      <c r="HH7" s="114">
        <f t="shared" si="25"/>
        <v>-0.12440599959347853</v>
      </c>
      <c r="HI7" s="114">
        <f t="shared" si="25"/>
        <v>-0.13230328398085778</v>
      </c>
      <c r="HJ7" s="114">
        <f t="shared" si="25"/>
        <v>-0.1401496607992776</v>
      </c>
      <c r="HK7" s="114">
        <f t="shared" si="25"/>
        <v>-0.1479376023583665</v>
      </c>
      <c r="HL7" s="114">
        <f t="shared" si="25"/>
        <v>-0.15565948615981995</v>
      </c>
      <c r="HM7" s="114">
        <f t="shared" si="25"/>
        <v>-0.16330760534205258</v>
      </c>
      <c r="HN7" s="114">
        <f t="shared" si="25"/>
        <v>-0.17087417978153763</v>
      </c>
      <c r="HO7" s="114">
        <f t="shared" si="25"/>
        <v>-0.17835136783809435</v>
      </c>
      <c r="HP7" s="114">
        <f t="shared" si="25"/>
        <v>-0.18573127872766104</v>
      </c>
      <c r="HQ7" s="114">
        <f t="shared" si="25"/>
        <v>-0.19300598550225168</v>
      </c>
      <c r="HR7" s="114">
        <f t="shared" si="25"/>
        <v>-0.20016753861269088</v>
      </c>
      <c r="HS7" s="114">
        <f t="shared" si="25"/>
        <v>-0.2072079800259532</v>
      </c>
      <c r="HT7" s="114">
        <f t="shared" si="25"/>
        <v>-0.21411935786470337</v>
      </c>
      <c r="HU7" s="114">
        <f t="shared" si="25"/>
        <v>-0.22089374153270835</v>
      </c>
      <c r="HV7" s="114">
        <f t="shared" si="25"/>
        <v>-0.22752323728574275</v>
      </c>
      <c r="HW7" s="114">
        <f t="shared" si="25"/>
        <v>-0.23400000420378397</v>
      </c>
      <c r="HX7" s="114">
        <f t="shared" si="25"/>
        <v>-0.24031627051630888</v>
      </c>
      <c r="HY7" s="114">
        <f t="shared" si="25"/>
        <v>-0.24646435022897428</v>
      </c>
      <c r="HZ7" s="114">
        <f t="shared" si="25"/>
        <v>-0.25243665999635923</v>
      </c>
      <c r="IA7" s="114">
        <f t="shared" si="25"/>
        <v>-0.25822573618216005</v>
      </c>
      <c r="IB7" s="114">
        <f t="shared" si="25"/>
        <v>-0.26382425204521809</v>
      </c>
      <c r="IC7" s="114">
        <f t="shared" si="25"/>
        <v>-0.26922503498690098</v>
      </c>
      <c r="ID7" s="114">
        <f t="shared" si="25"/>
        <v>-0.27442108379296304</v>
      </c>
      <c r="IE7" s="114">
        <f t="shared" si="25"/>
        <v>-0.27940558580092834</v>
      </c>
      <c r="IF7" s="114">
        <f t="shared" si="25"/>
        <v>-0.28417193392214912</v>
      </c>
      <c r="IG7" s="114">
        <f t="shared" si="25"/>
        <v>-0.28871374344660161</v>
      </c>
      <c r="IH7" s="114">
        <f t="shared" si="25"/>
        <v>-0.29302486855740906</v>
      </c>
      <c r="II7" s="114">
        <f t="shared" si="25"/>
        <v>-0.29709941848170462</v>
      </c>
      <c r="IJ7" s="114">
        <f t="shared" si="25"/>
        <v>-0.30093177320453002</v>
      </c>
      <c r="IK7" s="114">
        <f t="shared" si="25"/>
        <v>-0.30451659867295611</v>
      </c>
      <c r="IL7" s="114">
        <f t="shared" si="25"/>
        <v>-0.30784886141864476</v>
      </c>
      <c r="IM7" s="114">
        <f t="shared" si="25"/>
        <v>-0.31092384252864402</v>
      </c>
      <c r="IN7" s="114">
        <f t="shared" si="25"/>
        <v>-0.31373715089621168</v>
      </c>
      <c r="IO7" s="114">
        <f t="shared" si="25"/>
        <v>-0.31628473568607163</v>
      </c>
      <c r="IP7" s="114">
        <f t="shared" si="25"/>
        <v>-0.31856289795148385</v>
      </c>
      <c r="IQ7" s="114">
        <f t="shared" si="25"/>
        <v>-0.32056830134408099</v>
      </c>
      <c r="IR7" s="114">
        <f t="shared" si="25"/>
        <v>-0.32229798186141512</v>
      </c>
      <c r="IS7" s="114">
        <f t="shared" ref="IS7:JD7" si="26">IS73-IS75</f>
        <v>-0.32374935658148374</v>
      </c>
      <c r="IT7" s="114">
        <f t="shared" si="26"/>
        <v>-0.32492023133849202</v>
      </c>
      <c r="IU7" s="114">
        <f t="shared" si="26"/>
        <v>-0.32580880729910877</v>
      </c>
      <c r="IV7" s="114">
        <f t="shared" si="26"/>
        <v>-0.32641368640412871</v>
      </c>
      <c r="IW7" s="114">
        <f t="shared" si="26"/>
        <v>-0.32673387564626299</v>
      </c>
      <c r="IX7" s="114">
        <f t="shared" si="26"/>
        <v>-0.32676879016074345</v>
      </c>
      <c r="IY7" s="114">
        <f t="shared" si="26"/>
        <v>-0.32651825511176646</v>
      </c>
      <c r="IZ7" s="114">
        <f t="shared" si="26"/>
        <v>-0.32598250636418769</v>
      </c>
      <c r="JA7" s="114">
        <f t="shared" si="26"/>
        <v>-0.32516218993632329</v>
      </c>
      <c r="JB7" s="114">
        <f t="shared" si="26"/>
        <v>-0.32405836023629409</v>
      </c>
      <c r="JC7" s="114">
        <f t="shared" si="26"/>
        <v>-0.32267247709081825</v>
      </c>
      <c r="JD7" s="114">
        <f t="shared" si="26"/>
        <v>-0.32100640158179949</v>
      </c>
      <c r="JE7" s="114">
        <f t="shared" ref="JE7:JG7" si="27">JE73-JE75</f>
        <v>-0.31906239071245057</v>
      </c>
      <c r="JF7" s="114">
        <f t="shared" si="27"/>
        <v>-0.31684309093063945</v>
      </c>
      <c r="JG7" s="114">
        <f t="shared" si="27"/>
        <v>-0.3143515305433251</v>
      </c>
    </row>
    <row r="8" spans="2:267" x14ac:dyDescent="0.25">
      <c r="B8" s="25"/>
      <c r="C8" s="156" t="s">
        <v>130</v>
      </c>
      <c r="D8" s="143"/>
      <c r="E8" s="109">
        <v>9.8000000000000007</v>
      </c>
      <c r="F8" s="4"/>
      <c r="G8" s="4"/>
      <c r="H8" s="4"/>
      <c r="I8" s="4"/>
      <c r="J8" s="4"/>
      <c r="K8" s="4"/>
      <c r="L8" s="4"/>
      <c r="M8" s="26"/>
      <c r="P8" s="103" t="str">
        <f>P73</f>
        <v>Acceleration due to gravity at height in metres/sec/sec</v>
      </c>
      <c r="Q8" s="114">
        <f>Q73</f>
        <v>7.7372779322223932</v>
      </c>
      <c r="R8" s="114">
        <f>R73</f>
        <v>7.7370366459227604</v>
      </c>
      <c r="S8" s="114">
        <f>S73</f>
        <v>7.7363129591326754</v>
      </c>
      <c r="T8" s="114">
        <f>T73</f>
        <v>7.7351074922561738</v>
      </c>
      <c r="U8" s="114">
        <f t="shared" ref="U8:CF8" si="28">U73</f>
        <v>7.733421417139013</v>
      </c>
      <c r="V8" s="114">
        <f t="shared" si="28"/>
        <v>7.731256454602482</v>
      </c>
      <c r="W8" s="114">
        <f t="shared" si="28"/>
        <v>7.7286148707367399</v>
      </c>
      <c r="X8" s="114">
        <f t="shared" si="28"/>
        <v>7.7254994719694263</v>
      </c>
      <c r="Y8" s="114">
        <f t="shared" si="28"/>
        <v>7.7219135989307226</v>
      </c>
      <c r="Z8" s="114">
        <f t="shared" si="28"/>
        <v>7.7178611191410997</v>
      </c>
      <c r="AA8" s="114">
        <f t="shared" si="28"/>
        <v>7.7133464185529936</v>
      </c>
      <c r="AB8" s="114">
        <f t="shared" si="28"/>
        <v>7.7083743919824261</v>
      </c>
      <c r="AC8" s="114">
        <f t="shared" si="28"/>
        <v>7.7029504324710647</v>
      </c>
      <c r="AD8" s="114">
        <f t="shared" si="28"/>
        <v>7.6970804196234495</v>
      </c>
      <c r="AE8" s="114">
        <f t="shared" si="28"/>
        <v>7.6907707069680677</v>
      </c>
      <c r="AF8" s="114">
        <f t="shared" si="28"/>
        <v>7.6840281083945525</v>
      </c>
      <c r="AG8" s="114">
        <f t="shared" si="28"/>
        <v>7.6768598837224742</v>
      </c>
      <c r="AH8" s="114">
        <f t="shared" si="28"/>
        <v>7.6692737234602175</v>
      </c>
      <c r="AI8" s="114">
        <f t="shared" si="28"/>
        <v>7.6612777328148223</v>
      </c>
      <c r="AJ8" s="114">
        <f t="shared" si="28"/>
        <v>7.6528804150158543</v>
      </c>
      <c r="AK8" s="114">
        <f t="shared" si="28"/>
        <v>7.6440906540181368</v>
      </c>
      <c r="AL8" s="114">
        <f t="shared" si="28"/>
        <v>7.634917696649449</v>
      </c>
      <c r="AM8" s="114">
        <f t="shared" si="28"/>
        <v>7.6253711342703037</v>
      </c>
      <c r="AN8" s="114">
        <f t="shared" si="28"/>
        <v>7.6154608840134408</v>
      </c>
      <c r="AO8" s="114">
        <f t="shared" si="28"/>
        <v>7.6051971696708689</v>
      </c>
      <c r="AP8" s="114">
        <f t="shared" si="28"/>
        <v>7.59459050229606</v>
      </c>
      <c r="AQ8" s="114">
        <f t="shared" si="28"/>
        <v>7.5836516605883579</v>
      </c>
      <c r="AR8" s="114">
        <f t="shared" si="28"/>
        <v>7.5723916711257591</v>
      </c>
      <c r="AS8" s="114">
        <f t="shared" si="28"/>
        <v>7.5608217885109958</v>
      </c>
      <c r="AT8" s="114">
        <f t="shared" si="28"/>
        <v>7.5489534754942378</v>
      </c>
      <c r="AU8" s="114">
        <f t="shared" si="28"/>
        <v>7.5367983831340375</v>
      </c>
      <c r="AV8" s="114">
        <f t="shared" si="28"/>
        <v>7.5243683310558938</v>
      </c>
      <c r="AW8" s="114">
        <f t="shared" si="28"/>
        <v>7.5116752878655859</v>
      </c>
      <c r="AX8" s="114">
        <f t="shared" si="28"/>
        <v>7.4987313517718448</v>
      </c>
      <c r="AY8" s="114">
        <f t="shared" si="28"/>
        <v>7.4855487314701596</v>
      </c>
      <c r="AZ8" s="114">
        <f t="shared" si="28"/>
        <v>7.4721397273366943</v>
      </c>
      <c r="BA8" s="114">
        <f t="shared" si="28"/>
        <v>7.4585167129781285</v>
      </c>
      <c r="BB8" s="114">
        <f t="shared" si="28"/>
        <v>7.4446921171802352</v>
      </c>
      <c r="BC8" s="114">
        <f t="shared" si="28"/>
        <v>7.4306784062946294</v>
      </c>
      <c r="BD8" s="114">
        <f t="shared" si="28"/>
        <v>7.4164880670999223</v>
      </c>
      <c r="BE8" s="114">
        <f t="shared" si="28"/>
        <v>7.4021335901701306</v>
      </c>
      <c r="BF8" s="114">
        <f t="shared" si="28"/>
        <v>7.3876274537798379</v>
      </c>
      <c r="BG8" s="114">
        <f t="shared" si="28"/>
        <v>7.3729821083722928</v>
      </c>
      <c r="BH8" s="114">
        <f t="shared" si="28"/>
        <v>7.3582099616132659</v>
      </c>
      <c r="BI8" s="114">
        <f t="shared" si="28"/>
        <v>7.3433233640502742</v>
      </c>
      <c r="BJ8" s="114">
        <f t="shared" si="28"/>
        <v>7.3283345953934891</v>
      </c>
      <c r="BK8" s="114">
        <f t="shared" si="28"/>
        <v>7.3132558514316148</v>
      </c>
      <c r="BL8" s="114">
        <f t="shared" si="28"/>
        <v>7.2980992315929134</v>
      </c>
      <c r="BM8" s="114">
        <f t="shared" si="28"/>
        <v>7.2828767271586594</v>
      </c>
      <c r="BN8" s="114">
        <f t="shared" si="28"/>
        <v>7.267600210133514</v>
      </c>
      <c r="BO8" s="114">
        <f t="shared" si="28"/>
        <v>7.2522814227745691</v>
      </c>
      <c r="BP8" s="114">
        <f t="shared" si="28"/>
        <v>7.2369319677783608</v>
      </c>
      <c r="BQ8" s="114">
        <f t="shared" si="28"/>
        <v>7.2215632991226499</v>
      </c>
      <c r="BR8" s="114">
        <f t="shared" si="28"/>
        <v>7.2061867135575932</v>
      </c>
      <c r="BS8" s="114">
        <f t="shared" si="28"/>
        <v>7.1908133427387968</v>
      </c>
      <c r="BT8" s="114">
        <f t="shared" si="28"/>
        <v>7.1754541459927665</v>
      </c>
      <c r="BU8" s="114">
        <f t="shared" si="28"/>
        <v>7.1601199037035448</v>
      </c>
      <c r="BV8" s="114">
        <f t="shared" si="28"/>
        <v>7.1448212113076082</v>
      </c>
      <c r="BW8" s="114">
        <f t="shared" si="28"/>
        <v>7.129568473882693</v>
      </c>
      <c r="BX8" s="114">
        <f t="shared" si="28"/>
        <v>7.1143719013148097</v>
      </c>
      <c r="BY8" s="114">
        <f t="shared" si="28"/>
        <v>7.099241504026562</v>
      </c>
      <c r="BZ8" s="114">
        <f t="shared" si="28"/>
        <v>7.0841870892488732</v>
      </c>
      <c r="CA8" s="114">
        <f t="shared" si="28"/>
        <v>7.0692182578172371</v>
      </c>
      <c r="CB8" s="114">
        <f t="shared" si="28"/>
        <v>7.0543444014729548</v>
      </c>
      <c r="CC8" s="114">
        <f t="shared" si="28"/>
        <v>7.039574700649089</v>
      </c>
      <c r="CD8" s="114">
        <f t="shared" si="28"/>
        <v>7.0249181227204245</v>
      </c>
      <c r="CE8" s="114">
        <f t="shared" si="28"/>
        <v>7.0103834206963009</v>
      </c>
      <c r="CF8" s="114">
        <f t="shared" si="28"/>
        <v>6.9959791323348837</v>
      </c>
      <c r="CG8" s="114">
        <f t="shared" ref="CG8:ER8" si="29">CG73</f>
        <v>6.981713579657308</v>
      </c>
      <c r="CH8" s="114">
        <f t="shared" si="29"/>
        <v>6.9675948688400249</v>
      </c>
      <c r="CI8" s="114">
        <f t="shared" si="29"/>
        <v>6.9536308904636543</v>
      </c>
      <c r="CJ8" s="114">
        <f t="shared" si="29"/>
        <v>6.9398293200968055</v>
      </c>
      <c r="CK8" s="114">
        <f t="shared" si="29"/>
        <v>6.9261976191934673</v>
      </c>
      <c r="CL8" s="114">
        <f t="shared" si="29"/>
        <v>6.9127430362827553</v>
      </c>
      <c r="CM8" s="114">
        <f t="shared" si="29"/>
        <v>6.8994726084302318</v>
      </c>
      <c r="CN8" s="114">
        <f t="shared" si="29"/>
        <v>6.8863931629502195</v>
      </c>
      <c r="CO8" s="114">
        <f t="shared" si="29"/>
        <v>6.8735113193490474</v>
      </c>
      <c r="CP8" s="114">
        <f t="shared" si="29"/>
        <v>6.8608334914795925</v>
      </c>
      <c r="CQ8" s="114">
        <f t="shared" si="29"/>
        <v>6.8483658898879467</v>
      </c>
      <c r="CR8" s="114">
        <f t="shared" si="29"/>
        <v>6.8361145243335582</v>
      </c>
      <c r="CS8" s="114">
        <f t="shared" si="29"/>
        <v>6.8240852064648321</v>
      </c>
      <c r="CT8" s="114">
        <f t="shared" si="29"/>
        <v>6.8122835526325947</v>
      </c>
      <c r="CU8" s="114">
        <f t="shared" si="29"/>
        <v>6.8007149868246017</v>
      </c>
      <c r="CV8" s="114">
        <f t="shared" si="29"/>
        <v>6.7893847437046926</v>
      </c>
      <c r="CW8" s="114">
        <f t="shared" si="29"/>
        <v>6.7782978717409748</v>
      </c>
      <c r="CX8" s="114">
        <f t="shared" si="29"/>
        <v>6.7674592364079036</v>
      </c>
      <c r="CY8" s="114">
        <f t="shared" si="29"/>
        <v>6.7568735234478732</v>
      </c>
      <c r="CZ8" s="114">
        <f t="shared" si="29"/>
        <v>6.7465452421784278</v>
      </c>
      <c r="DA8" s="114">
        <f t="shared" si="29"/>
        <v>6.7364787288319583</v>
      </c>
      <c r="DB8" s="114">
        <f t="shared" si="29"/>
        <v>6.7266781499152559</v>
      </c>
      <c r="DC8" s="114">
        <f t="shared" si="29"/>
        <v>6.7171475055769578</v>
      </c>
      <c r="DD8" s="114">
        <f t="shared" si="29"/>
        <v>6.7078906329715089</v>
      </c>
      <c r="DE8" s="114">
        <f t="shared" si="29"/>
        <v>6.6989112096088306</v>
      </c>
      <c r="DF8" s="114">
        <f t="shared" si="29"/>
        <v>6.6902127566795002</v>
      </c>
      <c r="DG8" s="114">
        <f t="shared" si="29"/>
        <v>6.6817986423457398</v>
      </c>
      <c r="DH8" s="114">
        <f t="shared" si="29"/>
        <v>6.6736720849891267</v>
      </c>
      <c r="DI8" s="114">
        <f t="shared" si="29"/>
        <v>6.6658361564063995</v>
      </c>
      <c r="DJ8" s="114">
        <f t="shared" si="29"/>
        <v>6.6582937849453012</v>
      </c>
      <c r="DK8" s="114">
        <f t="shared" si="29"/>
        <v>6.6510477585728349</v>
      </c>
      <c r="DL8" s="114">
        <f t="shared" si="29"/>
        <v>6.6441007278688069</v>
      </c>
      <c r="DM8" s="114">
        <f t="shared" si="29"/>
        <v>6.6374552089380208</v>
      </c>
      <c r="DN8" s="114">
        <f t="shared" si="29"/>
        <v>6.6311135862348296</v>
      </c>
      <c r="DO8" s="114">
        <f t="shared" si="29"/>
        <v>6.6250781152942713</v>
      </c>
      <c r="DP8" s="114">
        <f t="shared" si="29"/>
        <v>6.6193509253643512</v>
      </c>
      <c r="DQ8" s="114">
        <f t="shared" si="29"/>
        <v>6.6139340219344156</v>
      </c>
      <c r="DR8" s="114">
        <f t="shared" si="29"/>
        <v>6.6088292891549667</v>
      </c>
      <c r="DS8" s="114">
        <f t="shared" si="29"/>
        <v>6.6040384921445572</v>
      </c>
      <c r="DT8" s="114">
        <f t="shared" si="29"/>
        <v>6.5995632791797725</v>
      </c>
      <c r="DU8" s="114">
        <f t="shared" si="29"/>
        <v>6.5954051837646235</v>
      </c>
      <c r="DV8" s="114">
        <f t="shared" si="29"/>
        <v>6.5915656265759077</v>
      </c>
      <c r="DW8" s="114">
        <f t="shared" si="29"/>
        <v>6.5880459172814767</v>
      </c>
      <c r="DX8" s="114">
        <f t="shared" si="29"/>
        <v>6.5848472562285494</v>
      </c>
      <c r="DY8" s="114">
        <f t="shared" si="29"/>
        <v>6.5819707359994357</v>
      </c>
      <c r="DZ8" s="114">
        <f t="shared" si="29"/>
        <v>6.5794173428324063</v>
      </c>
      <c r="EA8" s="114">
        <f t="shared" si="29"/>
        <v>6.5771879579055019</v>
      </c>
      <c r="EB8" s="114">
        <f t="shared" si="29"/>
        <v>6.5752833584814541</v>
      </c>
      <c r="EC8" s="114">
        <f t="shared" si="29"/>
        <v>6.5737042189119865</v>
      </c>
      <c r="ED8" s="114">
        <f t="shared" si="29"/>
        <v>6.5724511115000395</v>
      </c>
      <c r="EE8" s="114">
        <f t="shared" si="29"/>
        <v>6.5715245072186113</v>
      </c>
      <c r="EF8" s="114">
        <f t="shared" si="29"/>
        <v>6.5709247762851186</v>
      </c>
      <c r="EG8" s="114">
        <f t="shared" si="29"/>
        <v>6.5706521885903708</v>
      </c>
      <c r="EH8" s="114">
        <f t="shared" si="29"/>
        <v>6.5707069139813985</v>
      </c>
      <c r="EI8" s="114">
        <f t="shared" si="29"/>
        <v>6.5710890223975715</v>
      </c>
      <c r="EJ8" s="114">
        <f t="shared" si="29"/>
        <v>6.5717984838596406</v>
      </c>
      <c r="EK8" s="114">
        <f t="shared" si="29"/>
        <v>6.5728351683114337</v>
      </c>
      <c r="EL8" s="114">
        <f t="shared" si="29"/>
        <v>6.5741988453141982</v>
      </c>
      <c r="EM8" s="114">
        <f t="shared" si="29"/>
        <v>6.5758891835936808</v>
      </c>
      <c r="EN8" s="114">
        <f t="shared" si="29"/>
        <v>6.5779057504402569</v>
      </c>
      <c r="EO8" s="114">
        <f t="shared" si="29"/>
        <v>6.5802480109625696</v>
      </c>
      <c r="EP8" s="114">
        <f t="shared" si="29"/>
        <v>6.5829153271953329</v>
      </c>
      <c r="EQ8" s="114">
        <f t="shared" si="29"/>
        <v>6.5859069570621394</v>
      </c>
      <c r="ER8" s="114">
        <f t="shared" si="29"/>
        <v>6.5892220531943009</v>
      </c>
      <c r="ES8" s="114">
        <f t="shared" ref="ES8:HD8" si="30">ES73</f>
        <v>6.5928596616069655</v>
      </c>
      <c r="ET8" s="114">
        <f t="shared" si="30"/>
        <v>6.5968187202339204</v>
      </c>
      <c r="EU8" s="114">
        <f t="shared" si="30"/>
        <v>6.6010980573227762</v>
      </c>
      <c r="EV8" s="114">
        <f t="shared" si="30"/>
        <v>6.6056963896923966</v>
      </c>
      <c r="EW8" s="114">
        <f t="shared" si="30"/>
        <v>6.6106123208547078</v>
      </c>
      <c r="EX8" s="114">
        <f t="shared" si="30"/>
        <v>6.6158443390032646</v>
      </c>
      <c r="EY8" s="114">
        <f t="shared" si="30"/>
        <v>6.6213908148712202</v>
      </c>
      <c r="EZ8" s="114">
        <f t="shared" si="30"/>
        <v>6.6272499994616307</v>
      </c>
      <c r="FA8" s="114">
        <f t="shared" si="30"/>
        <v>6.6334200216533263</v>
      </c>
      <c r="FB8" s="114">
        <f t="shared" si="30"/>
        <v>6.6398988856858603</v>
      </c>
      <c r="FC8" s="114">
        <f t="shared" si="30"/>
        <v>6.6466844685274156</v>
      </c>
      <c r="FD8" s="114">
        <f t="shared" si="30"/>
        <v>6.6537745171299099</v>
      </c>
      <c r="FE8" s="114">
        <f t="shared" si="30"/>
        <v>6.6611666455758138</v>
      </c>
      <c r="FF8" s="114">
        <f t="shared" si="30"/>
        <v>6.6688583321217161</v>
      </c>
      <c r="FG8" s="114">
        <f t="shared" si="30"/>
        <v>6.6768469161439468</v>
      </c>
      <c r="FH8" s="114">
        <f t="shared" si="30"/>
        <v>6.685129594992083</v>
      </c>
      <c r="FI8" s="114">
        <f t="shared" si="30"/>
        <v>6.6937034207565738</v>
      </c>
      <c r="FJ8" s="114">
        <f t="shared" si="30"/>
        <v>6.7025652969571574</v>
      </c>
      <c r="FK8" s="114">
        <f t="shared" si="30"/>
        <v>6.7117119751592895</v>
      </c>
      <c r="FL8" s="114">
        <f t="shared" si="30"/>
        <v>6.7211400515262714</v>
      </c>
      <c r="FM8" s="114">
        <f t="shared" si="30"/>
        <v>6.7308459633152777</v>
      </c>
      <c r="FN8" s="114">
        <f t="shared" si="30"/>
        <v>6.7408259853260768</v>
      </c>
      <c r="FO8" s="114">
        <f t="shared" si="30"/>
        <v>6.7510762263117812</v>
      </c>
      <c r="FP8" s="114">
        <f t="shared" si="30"/>
        <v>6.7615926253615291</v>
      </c>
      <c r="FQ8" s="114">
        <f t="shared" si="30"/>
        <v>6.7723709482656425</v>
      </c>
      <c r="FR8" s="114">
        <f t="shared" si="30"/>
        <v>6.783406783874411</v>
      </c>
      <c r="FS8" s="114">
        <f t="shared" si="30"/>
        <v>6.7946955404622846</v>
      </c>
      <c r="FT8" s="114">
        <f t="shared" si="30"/>
        <v>6.8062324421099119</v>
      </c>
      <c r="FU8" s="114">
        <f t="shared" si="30"/>
        <v>6.8180125251171386</v>
      </c>
      <c r="FV8" s="114">
        <f t="shared" si="30"/>
        <v>6.8300306344607407</v>
      </c>
      <c r="FW8" s="114">
        <f t="shared" si="30"/>
        <v>6.8422814203113536</v>
      </c>
      <c r="FX8" s="114">
        <f t="shared" si="30"/>
        <v>6.8547593346247631</v>
      </c>
      <c r="FY8" s="114">
        <f t="shared" si="30"/>
        <v>6.8674586278233898</v>
      </c>
      <c r="FZ8" s="114">
        <f t="shared" si="30"/>
        <v>6.8803733455845073</v>
      </c>
      <c r="GA8" s="114">
        <f t="shared" si="30"/>
        <v>6.893497325752441</v>
      </c>
      <c r="GB8" s="114">
        <f t="shared" si="30"/>
        <v>6.9068241953926188</v>
      </c>
      <c r="GC8" s="114">
        <f t="shared" si="30"/>
        <v>6.9203473680060617</v>
      </c>
      <c r="GD8" s="114">
        <f t="shared" si="30"/>
        <v>6.9340600409235593</v>
      </c>
      <c r="GE8" s="114">
        <f t="shared" si="30"/>
        <v>6.9479551928993288</v>
      </c>
      <c r="GF8" s="114">
        <f t="shared" si="30"/>
        <v>6.9620255819246717</v>
      </c>
      <c r="GG8" s="114">
        <f t="shared" si="30"/>
        <v>6.9762637432825985</v>
      </c>
      <c r="GH8" s="114">
        <f t="shared" si="30"/>
        <v>6.9906619878650176</v>
      </c>
      <c r="GI8" s="114">
        <f t="shared" si="30"/>
        <v>7.0052124007744752</v>
      </c>
      <c r="GJ8" s="114">
        <f t="shared" si="30"/>
        <v>7.0199068402329834</v>
      </c>
      <c r="GK8" s="114">
        <f t="shared" si="30"/>
        <v>7.0347369368207158</v>
      </c>
      <c r="GL8" s="114">
        <f t="shared" si="30"/>
        <v>7.0496940930677718</v>
      </c>
      <c r="GM8" s="114">
        <f t="shared" si="30"/>
        <v>7.0647694834223769</v>
      </c>
      <c r="GN8" s="114">
        <f t="shared" si="30"/>
        <v>7.0799540546190931</v>
      </c>
      <c r="GO8" s="114">
        <f t="shared" si="30"/>
        <v>7.0952385264706201</v>
      </c>
      <c r="GP8" s="114">
        <f t="shared" si="30"/>
        <v>7.1106133931068056</v>
      </c>
      <c r="GQ8" s="114">
        <f t="shared" si="30"/>
        <v>7.1260689246843052</v>
      </c>
      <c r="GR8" s="114">
        <f t="shared" si="30"/>
        <v>7.1415951695900874</v>
      </c>
      <c r="GS8" s="114">
        <f t="shared" si="30"/>
        <v>7.1571819571616757</v>
      </c>
      <c r="GT8" s="114">
        <f t="shared" si="30"/>
        <v>7.1728189009464218</v>
      </c>
      <c r="GU8" s="114">
        <f t="shared" si="30"/>
        <v>7.1884954025215775</v>
      </c>
      <c r="GV8" s="114">
        <f t="shared" si="30"/>
        <v>7.2042006558961171</v>
      </c>
      <c r="GW8" s="114">
        <f t="shared" si="30"/>
        <v>7.2199236525143524</v>
      </c>
      <c r="GX8" s="114">
        <f t="shared" si="30"/>
        <v>7.2356531868802971</v>
      </c>
      <c r="GY8" s="114">
        <f t="shared" si="30"/>
        <v>7.2513778628205543</v>
      </c>
      <c r="GZ8" s="114">
        <f t="shared" si="30"/>
        <v>7.2670861004020448</v>
      </c>
      <c r="HA8" s="114">
        <f t="shared" si="30"/>
        <v>7.2827661435193765</v>
      </c>
      <c r="HB8" s="114">
        <f t="shared" si="30"/>
        <v>7.298406068164879</v>
      </c>
      <c r="HC8" s="114">
        <f t="shared" si="30"/>
        <v>7.3139937913924689</v>
      </c>
      <c r="HD8" s="114">
        <f t="shared" si="30"/>
        <v>7.3295170809843704</v>
      </c>
      <c r="HE8" s="114">
        <f t="shared" ref="HE8:IR8" si="31">HE73</f>
        <v>7.3449635658274941</v>
      </c>
      <c r="HF8" s="114">
        <f t="shared" si="31"/>
        <v>7.3603207470038541</v>
      </c>
      <c r="HG8" s="114">
        <f t="shared" si="31"/>
        <v>7.375576009596732</v>
      </c>
      <c r="HH8" s="114">
        <f t="shared" si="31"/>
        <v>7.3907166352116782</v>
      </c>
      <c r="HI8" s="114">
        <f t="shared" si="31"/>
        <v>7.405729815208324</v>
      </c>
      <c r="HJ8" s="114">
        <f t="shared" si="31"/>
        <v>7.4206026646361094</v>
      </c>
      <c r="HK8" s="114">
        <f t="shared" si="31"/>
        <v>7.4353222368636587</v>
      </c>
      <c r="HL8" s="114">
        <f t="shared" si="31"/>
        <v>7.4498755388883247</v>
      </c>
      <c r="HM8" s="114">
        <f t="shared" si="31"/>
        <v>7.4642495473088655</v>
      </c>
      <c r="HN8" s="114">
        <f t="shared" si="31"/>
        <v>7.4784312249407874</v>
      </c>
      <c r="HO8" s="114">
        <f t="shared" si="31"/>
        <v>7.4924075380501272</v>
      </c>
      <c r="HP8" s="114">
        <f t="shared" si="31"/>
        <v>7.5061654741779114</v>
      </c>
      <c r="HQ8" s="114">
        <f t="shared" si="31"/>
        <v>7.519692060523667</v>
      </c>
      <c r="HR8" s="114">
        <f t="shared" si="31"/>
        <v>7.5329743828526832</v>
      </c>
      <c r="HS8" s="114">
        <f t="shared" si="31"/>
        <v>7.5459996048879985</v>
      </c>
      <c r="HT8" s="114">
        <f t="shared" si="31"/>
        <v>7.558754988144349</v>
      </c>
      <c r="HU8" s="114">
        <f t="shared" si="31"/>
        <v>7.5712279121576698</v>
      </c>
      <c r="HV8" s="114">
        <f t="shared" si="31"/>
        <v>7.5834058950602214</v>
      </c>
      <c r="HW8" s="114">
        <f t="shared" si="31"/>
        <v>7.5952766144479398</v>
      </c>
      <c r="HX8" s="114">
        <f t="shared" si="31"/>
        <v>7.6068279284833293</v>
      </c>
      <c r="HY8" s="114">
        <f t="shared" si="31"/>
        <v>7.6180478971741108</v>
      </c>
      <c r="HZ8" s="114">
        <f t="shared" si="31"/>
        <v>7.6289248037649031</v>
      </c>
      <c r="IA8" s="114">
        <f t="shared" si="31"/>
        <v>7.639447176176561</v>
      </c>
      <c r="IB8" s="114">
        <f t="shared" si="31"/>
        <v>7.6496038084253808</v>
      </c>
      <c r="IC8" s="114">
        <f t="shared" si="31"/>
        <v>7.6593837819522381</v>
      </c>
      <c r="ID8" s="114">
        <f t="shared" si="31"/>
        <v>7.6687764867899961</v>
      </c>
      <c r="IE8" s="114">
        <f t="shared" si="31"/>
        <v>7.6777716424959532</v>
      </c>
      <c r="IF8" s="114">
        <f t="shared" si="31"/>
        <v>7.6863593187751365</v>
      </c>
      <c r="IG8" s="114">
        <f t="shared" si="31"/>
        <v>7.694529955719462</v>
      </c>
      <c r="IH8" s="114">
        <f t="shared" si="31"/>
        <v>7.7022743835875307</v>
      </c>
      <c r="II8" s="114">
        <f t="shared" si="31"/>
        <v>7.7095838420499545</v>
      </c>
      <c r="IJ8" s="114">
        <f t="shared" si="31"/>
        <v>7.7164499988256843</v>
      </c>
      <c r="IK8" s="114">
        <f t="shared" si="31"/>
        <v>7.722864967635811</v>
      </c>
      <c r="IL8" s="114">
        <f t="shared" si="31"/>
        <v>7.7288213254027749</v>
      </c>
      <c r="IM8" s="114">
        <f t="shared" si="31"/>
        <v>7.7343121286248566</v>
      </c>
      <c r="IN8" s="114">
        <f t="shared" si="31"/>
        <v>7.7393309288581387</v>
      </c>
      <c r="IO8" s="114">
        <f t="shared" si="31"/>
        <v>7.743871787241007</v>
      </c>
      <c r="IP8" s="114">
        <f t="shared" si="31"/>
        <v>7.7479292879993995</v>
      </c>
      <c r="IQ8" s="114">
        <f t="shared" si="31"/>
        <v>7.7514985508747705</v>
      </c>
      <c r="IR8" s="114">
        <f t="shared" si="31"/>
        <v>7.754575242420688</v>
      </c>
      <c r="IS8" s="114">
        <f t="shared" ref="IS8:JD8" si="32">IS73</f>
        <v>7.7571555861184969</v>
      </c>
      <c r="IT8" s="114">
        <f t="shared" si="32"/>
        <v>7.7592363712672245</v>
      </c>
      <c r="IU8" s="114">
        <f t="shared" si="32"/>
        <v>7.7608149606079406</v>
      </c>
      <c r="IV8" s="114">
        <f t="shared" si="32"/>
        <v>7.7618892966482953</v>
      </c>
      <c r="IW8" s="114">
        <f t="shared" si="32"/>
        <v>7.7624579066584607</v>
      </c>
      <c r="IX8" s="114">
        <f t="shared" si="32"/>
        <v>7.7625199063156121</v>
      </c>
      <c r="IY8" s="114">
        <f t="shared" si="32"/>
        <v>7.76207500198006</v>
      </c>
      <c r="IZ8" s="114">
        <f t="shared" si="32"/>
        <v>7.7611234915923326</v>
      </c>
      <c r="JA8" s="114">
        <f t="shared" si="32"/>
        <v>7.7596662641866274</v>
      </c>
      <c r="JB8" s="114">
        <f t="shared" si="32"/>
        <v>7.7577047980224085</v>
      </c>
      <c r="JC8" s="114">
        <f t="shared" si="32"/>
        <v>7.7552411573420761</v>
      </c>
      <c r="JD8" s="114">
        <f t="shared" si="32"/>
        <v>7.7522779877689025</v>
      </c>
      <c r="JE8" s="114">
        <f t="shared" ref="JE8:JG8" si="33">JE73</f>
        <v>7.7488185103654379</v>
      </c>
      <c r="JF8" s="114">
        <f t="shared" si="33"/>
        <v>7.7448665143785806</v>
      </c>
      <c r="JG8" s="114">
        <f t="shared" si="33"/>
        <v>7.7404263487032381</v>
      </c>
    </row>
    <row r="9" spans="2:267" x14ac:dyDescent="0.25">
      <c r="B9" s="25"/>
      <c r="C9" s="156" t="s">
        <v>132</v>
      </c>
      <c r="D9" s="143"/>
      <c r="E9" s="108">
        <v>800</v>
      </c>
      <c r="F9" s="4"/>
      <c r="G9" s="4"/>
      <c r="H9" s="4"/>
      <c r="I9" s="4"/>
      <c r="J9" s="4"/>
      <c r="K9" s="4"/>
      <c r="L9" s="4"/>
      <c r="M9" s="26"/>
      <c r="P9" s="103" t="str">
        <f>P75</f>
        <v>Centripetal acceleration at speed in metres/sec/sec</v>
      </c>
      <c r="Q9" s="114">
        <f>Q75</f>
        <v>8.0498639606841778</v>
      </c>
      <c r="R9" s="114">
        <f>R75</f>
        <v>8.0494874122206657</v>
      </c>
      <c r="S9" s="114">
        <f>S75</f>
        <v>8.0483580706354747</v>
      </c>
      <c r="T9" s="114">
        <f>T75</f>
        <v>8.0464770096252174</v>
      </c>
      <c r="U9" s="114">
        <f t="shared" ref="U9:CF9" si="34">U75</f>
        <v>8.0438462332593925</v>
      </c>
      <c r="V9" s="114">
        <f t="shared" si="34"/>
        <v>8.0404686712566331</v>
      </c>
      <c r="W9" s="114">
        <f t="shared" si="34"/>
        <v>8.0363481719418104</v>
      </c>
      <c r="X9" s="114">
        <f t="shared" si="34"/>
        <v>8.0314894929165845</v>
      </c>
      <c r="Y9" s="114">
        <f t="shared" si="34"/>
        <v>8.0258982894868751</v>
      </c>
      <c r="Z9" s="114">
        <f t="shared" si="34"/>
        <v>8.0195811009010409</v>
      </c>
      <c r="AA9" s="114">
        <f t="shared" si="34"/>
        <v>8.0125453344626685</v>
      </c>
      <c r="AB9" s="114">
        <f t="shared" si="34"/>
        <v>8.0047992475913183</v>
      </c>
      <c r="AC9" s="114">
        <f t="shared" si="34"/>
        <v>7.996351927913703</v>
      </c>
      <c r="AD9" s="114">
        <f t="shared" si="34"/>
        <v>7.9872132714760271</v>
      </c>
      <c r="AE9" s="114">
        <f t="shared" si="34"/>
        <v>7.9773939591761094</v>
      </c>
      <c r="AF9" s="114">
        <f t="shared" si="34"/>
        <v>7.9669054315208756</v>
      </c>
      <c r="AG9" s="114">
        <f t="shared" si="34"/>
        <v>7.9557598618210763</v>
      </c>
      <c r="AH9" s="114">
        <f t="shared" si="34"/>
        <v>7.9439701279407009</v>
      </c>
      <c r="AI9" s="114">
        <f t="shared" si="34"/>
        <v>7.9315497827231853</v>
      </c>
      <c r="AJ9" s="114">
        <f t="shared" si="34"/>
        <v>7.9185130232204077</v>
      </c>
      <c r="AK9" s="114">
        <f t="shared" si="34"/>
        <v>7.9048746588535801</v>
      </c>
      <c r="AL9" s="114">
        <f t="shared" si="34"/>
        <v>7.8906500786372877</v>
      </c>
      <c r="AM9" s="114">
        <f t="shared" si="34"/>
        <v>7.8758552175993692</v>
      </c>
      <c r="AN9" s="114">
        <f t="shared" si="34"/>
        <v>7.8605065225298709</v>
      </c>
      <c r="AO9" s="114">
        <f t="shared" si="34"/>
        <v>7.8446209171921257</v>
      </c>
      <c r="AP9" s="114">
        <f t="shared" si="34"/>
        <v>7.8282157671279275</v>
      </c>
      <c r="AQ9" s="114">
        <f t="shared" si="34"/>
        <v>7.8113088441871499</v>
      </c>
      <c r="AR9" s="114">
        <f t="shared" si="34"/>
        <v>7.7939182909095859</v>
      </c>
      <c r="AS9" s="114">
        <f t="shared" si="34"/>
        <v>7.7760625848838165</v>
      </c>
      <c r="AT9" s="114">
        <f t="shared" si="34"/>
        <v>7.7577605032040688</v>
      </c>
      <c r="AU9" s="114">
        <f t="shared" si="34"/>
        <v>7.7390310871418704</v>
      </c>
      <c r="AV9" s="114">
        <f t="shared" si="34"/>
        <v>7.7198936071443764</v>
      </c>
      <c r="AW9" s="114">
        <f t="shared" si="34"/>
        <v>7.7003675282661579</v>
      </c>
      <c r="AX9" s="114">
        <f t="shared" si="34"/>
        <v>7.6804724761354066</v>
      </c>
      <c r="AY9" s="114">
        <f t="shared" si="34"/>
        <v>7.6602282035496723</v>
      </c>
      <c r="AZ9" s="114">
        <f t="shared" si="34"/>
        <v>7.6396545577898625</v>
      </c>
      <c r="BA9" s="114">
        <f t="shared" si="34"/>
        <v>7.6187714487347309</v>
      </c>
      <c r="BB9" s="114">
        <f t="shared" si="34"/>
        <v>7.5975988178514688</v>
      </c>
      <c r="BC9" s="114">
        <f t="shared" si="34"/>
        <v>7.5761566081310532</v>
      </c>
      <c r="BD9" s="114">
        <f t="shared" si="34"/>
        <v>7.5544647350302849</v>
      </c>
      <c r="BE9" s="114">
        <f t="shared" si="34"/>
        <v>7.5325430584754178</v>
      </c>
      <c r="BF9" s="114">
        <f t="shared" si="34"/>
        <v>7.5104113559754815</v>
      </c>
      <c r="BG9" s="114">
        <f t="shared" si="34"/>
        <v>7.4880892968866135</v>
      </c>
      <c r="BH9" s="114">
        <f t="shared" si="34"/>
        <v>7.465596417861903</v>
      </c>
      <c r="BI9" s="114">
        <f t="shared" si="34"/>
        <v>7.4429520995149492</v>
      </c>
      <c r="BJ9" s="114">
        <f t="shared" si="34"/>
        <v>7.4201755443187425</v>
      </c>
      <c r="BK9" s="114">
        <f t="shared" si="34"/>
        <v>7.3972857557555161</v>
      </c>
      <c r="BL9" s="114">
        <f t="shared" si="34"/>
        <v>7.3743015187272665</v>
      </c>
      <c r="BM9" s="114">
        <f t="shared" si="34"/>
        <v>7.3512413812310333</v>
      </c>
      <c r="BN9" s="114">
        <f t="shared" si="34"/>
        <v>7.3281236372977183</v>
      </c>
      <c r="BO9" s="114">
        <f t="shared" si="34"/>
        <v>7.3049663111881351</v>
      </c>
      <c r="BP9" s="114">
        <f t="shared" si="34"/>
        <v>7.2817871428353769</v>
      </c>
      <c r="BQ9" s="114">
        <f t="shared" si="34"/>
        <v>7.2586035745181023</v>
      </c>
      <c r="BR9" s="114">
        <f t="shared" si="34"/>
        <v>7.2354327387453328</v>
      </c>
      <c r="BS9" s="114">
        <f t="shared" si="34"/>
        <v>7.212291447329652</v>
      </c>
      <c r="BT9" s="114">
        <f t="shared" si="34"/>
        <v>7.1891961816222745</v>
      </c>
      <c r="BU9" s="114">
        <f t="shared" si="34"/>
        <v>7.1661630838804102</v>
      </c>
      <c r="BV9" s="114">
        <f t="shared" si="34"/>
        <v>7.1432079497346512</v>
      </c>
      <c r="BW9" s="114">
        <f t="shared" si="34"/>
        <v>7.1203462217217224</v>
      </c>
      <c r="BX9" s="114">
        <f t="shared" si="34"/>
        <v>7.0975929838457574</v>
      </c>
      <c r="BY9" s="114">
        <f t="shared" si="34"/>
        <v>7.0749629571296033</v>
      </c>
      <c r="BZ9" s="114">
        <f t="shared" si="34"/>
        <v>7.0524704961160944</v>
      </c>
      <c r="CA9" s="114">
        <f t="shared" si="34"/>
        <v>7.0301295862780355</v>
      </c>
      <c r="CB9" s="114">
        <f t="shared" si="34"/>
        <v>7.0079538422947252</v>
      </c>
      <c r="CC9" s="114">
        <f t="shared" si="34"/>
        <v>6.9859565071520908</v>
      </c>
      <c r="CD9" s="114">
        <f t="shared" si="34"/>
        <v>6.9641504520231585</v>
      </c>
      <c r="CE9" s="114">
        <f t="shared" si="34"/>
        <v>6.9425481768852357</v>
      </c>
      <c r="CF9" s="114">
        <f t="shared" si="34"/>
        <v>6.9211618118302427</v>
      </c>
      <c r="CG9" s="114">
        <f t="shared" ref="CG9:ER9" si="35">CG75</f>
        <v>6.9000031190247295</v>
      </c>
      <c r="CH9" s="114">
        <f t="shared" si="35"/>
        <v>6.8790834952765394</v>
      </c>
      <c r="CI9" s="114">
        <f t="shared" si="35"/>
        <v>6.8584139751654645</v>
      </c>
      <c r="CJ9" s="114">
        <f t="shared" si="35"/>
        <v>6.8380052346959594</v>
      </c>
      <c r="CK9" s="114">
        <f t="shared" si="35"/>
        <v>6.8178675954307515</v>
      </c>
      <c r="CL9" s="114">
        <f t="shared" si="35"/>
        <v>6.7980110290649778</v>
      </c>
      <c r="CM9" s="114">
        <f t="shared" si="35"/>
        <v>6.778445162401626</v>
      </c>
      <c r="CN9" s="114">
        <f t="shared" si="35"/>
        <v>6.7591792826899102</v>
      </c>
      <c r="CO9" s="114">
        <f t="shared" si="35"/>
        <v>6.7402223432895454</v>
      </c>
      <c r="CP9" s="114">
        <f t="shared" si="35"/>
        <v>6.7215829696249951</v>
      </c>
      <c r="CQ9" s="114">
        <f t="shared" si="35"/>
        <v>6.7032694653950227</v>
      </c>
      <c r="CR9" s="114">
        <f t="shared" si="35"/>
        <v>6.6852898190041765</v>
      </c>
      <c r="CS9" s="114">
        <f t="shared" si="35"/>
        <v>6.6676517101842014</v>
      </c>
      <c r="CT9" s="114">
        <f t="shared" si="35"/>
        <v>6.6503625167746048</v>
      </c>
      <c r="CU9" s="114">
        <f t="shared" si="35"/>
        <v>6.6334293216331011</v>
      </c>
      <c r="CV9" s="114">
        <f t="shared" si="35"/>
        <v>6.6168589196478633</v>
      </c>
      <c r="CW9" s="114">
        <f t="shared" si="35"/>
        <v>6.6006578248249879</v>
      </c>
      <c r="CX9" s="114">
        <f t="shared" si="35"/>
        <v>6.5848322774258161</v>
      </c>
      <c r="CY9" s="114">
        <f t="shared" si="35"/>
        <v>6.569388251130162</v>
      </c>
      <c r="CZ9" s="114">
        <f t="shared" si="35"/>
        <v>6.5543314602027207</v>
      </c>
      <c r="DA9" s="114">
        <f t="shared" si="35"/>
        <v>6.5396673666412646</v>
      </c>
      <c r="DB9" s="114">
        <f t="shared" si="35"/>
        <v>6.5254011872864774</v>
      </c>
      <c r="DC9" s="114">
        <f t="shared" si="35"/>
        <v>6.5115379008744139</v>
      </c>
      <c r="DD9" s="114">
        <f t="shared" si="35"/>
        <v>6.4980822550138342</v>
      </c>
      <c r="DE9" s="114">
        <f t="shared" si="35"/>
        <v>6.4850387730717571</v>
      </c>
      <c r="DF9" s="114">
        <f t="shared" si="35"/>
        <v>6.4724117609516707</v>
      </c>
      <c r="DG9" s="114">
        <f t="shared" si="35"/>
        <v>6.4602053137498539</v>
      </c>
      <c r="DH9" s="114">
        <f t="shared" si="35"/>
        <v>6.4484233222763798</v>
      </c>
      <c r="DI9" s="114">
        <f t="shared" si="35"/>
        <v>6.4370694794281578</v>
      </c>
      <c r="DJ9" s="114">
        <f t="shared" si="35"/>
        <v>6.4261472864024789</v>
      </c>
      <c r="DK9" s="114">
        <f t="shared" si="35"/>
        <v>6.4156600587402437</v>
      </c>
      <c r="DL9" s="114">
        <f t="shared" si="35"/>
        <v>6.4056109321889334</v>
      </c>
      <c r="DM9" s="114">
        <f t="shared" si="35"/>
        <v>6.3960028683762395</v>
      </c>
      <c r="DN9" s="114">
        <f t="shared" si="35"/>
        <v>6.386838660285834</v>
      </c>
      <c r="DO9" s="114">
        <f t="shared" si="35"/>
        <v>6.3781209375276324</v>
      </c>
      <c r="DP9" s="114">
        <f t="shared" si="35"/>
        <v>6.3698521713954186</v>
      </c>
      <c r="DQ9" s="114">
        <f t="shared" si="35"/>
        <v>6.3620346797053822</v>
      </c>
      <c r="DR9" s="114">
        <f t="shared" si="35"/>
        <v>6.3546706314096806</v>
      </c>
      <c r="DS9" s="114">
        <f t="shared" si="35"/>
        <v>6.3477620509795862</v>
      </c>
      <c r="DT9" s="114">
        <f t="shared" si="35"/>
        <v>6.3413108225534298</v>
      </c>
      <c r="DU9" s="114">
        <f t="shared" si="35"/>
        <v>6.3353186938448207</v>
      </c>
      <c r="DV9" s="114">
        <f t="shared" si="35"/>
        <v>6.329787279807209</v>
      </c>
      <c r="DW9" s="114">
        <f t="shared" si="35"/>
        <v>6.3247180660511217</v>
      </c>
      <c r="DX9" s="114">
        <f t="shared" si="35"/>
        <v>6.3201124120108938</v>
      </c>
      <c r="DY9" s="114">
        <f t="shared" si="35"/>
        <v>6.3159715538578602</v>
      </c>
      <c r="DZ9" s="114">
        <f t="shared" si="35"/>
        <v>6.3122966071575277</v>
      </c>
      <c r="EA9" s="114">
        <f t="shared" si="35"/>
        <v>6.3090885692682876</v>
      </c>
      <c r="EB9" s="114">
        <f t="shared" si="35"/>
        <v>6.3063483214796827</v>
      </c>
      <c r="EC9" s="114">
        <f t="shared" si="35"/>
        <v>6.3040766308883125</v>
      </c>
      <c r="ED9" s="114">
        <f t="shared" si="35"/>
        <v>6.302274152009872</v>
      </c>
      <c r="EE9" s="114">
        <f t="shared" si="35"/>
        <v>6.3009414281258378</v>
      </c>
      <c r="EF9" s="114">
        <f t="shared" si="35"/>
        <v>6.3000788923636479</v>
      </c>
      <c r="EG9" s="114">
        <f t="shared" si="35"/>
        <v>6.2996868685093164</v>
      </c>
      <c r="EH9" s="114">
        <f t="shared" si="35"/>
        <v>6.2997655715516867</v>
      </c>
      <c r="EI9" s="114">
        <f t="shared" si="35"/>
        <v>6.3003151079575623</v>
      </c>
      <c r="EJ9" s="114">
        <f t="shared" si="35"/>
        <v>6.3013354756772619</v>
      </c>
      <c r="EK9" s="114">
        <f t="shared" si="35"/>
        <v>6.3028265638801972</v>
      </c>
      <c r="EL9" s="114">
        <f t="shared" si="35"/>
        <v>6.3047881524202554</v>
      </c>
      <c r="EM9" s="114">
        <f t="shared" si="35"/>
        <v>6.3072199110309759</v>
      </c>
      <c r="EN9" s="114">
        <f t="shared" si="35"/>
        <v>6.3101213982505966</v>
      </c>
      <c r="EO9" s="114">
        <f t="shared" si="35"/>
        <v>6.3134920600772659</v>
      </c>
      <c r="EP9" s="114">
        <f t="shared" si="35"/>
        <v>6.3173312283548864</v>
      </c>
      <c r="EQ9" s="114">
        <f t="shared" si="35"/>
        <v>6.3216381188902284</v>
      </c>
      <c r="ER9" s="114">
        <f t="shared" si="35"/>
        <v>6.3264118293021632</v>
      </c>
      <c r="ES9" s="114">
        <f t="shared" ref="ES9:HD9" si="36">ES75</f>
        <v>6.3316513366040708</v>
      </c>
      <c r="ET9" s="114">
        <f t="shared" si="36"/>
        <v>6.3373554945207466</v>
      </c>
      <c r="EU9" s="114">
        <f t="shared" si="36"/>
        <v>6.3435230305412817</v>
      </c>
      <c r="EV9" s="114">
        <f t="shared" si="36"/>
        <v>6.350152542709858</v>
      </c>
      <c r="EW9" s="114">
        <f t="shared" si="36"/>
        <v>6.35724249615643</v>
      </c>
      <c r="EX9" s="114">
        <f t="shared" si="36"/>
        <v>6.3647912193698541</v>
      </c>
      <c r="EY9" s="114">
        <f t="shared" si="36"/>
        <v>6.3727969002161808</v>
      </c>
      <c r="EZ9" s="114">
        <f t="shared" si="36"/>
        <v>6.3812575817053023</v>
      </c>
      <c r="FA9" s="114">
        <f t="shared" si="36"/>
        <v>6.3901711575095748</v>
      </c>
      <c r="FB9" s="114">
        <f t="shared" si="36"/>
        <v>6.3995353672383937</v>
      </c>
      <c r="FC9" s="114">
        <f t="shared" si="36"/>
        <v>6.4093477914732491</v>
      </c>
      <c r="FD9" s="114">
        <f t="shared" si="36"/>
        <v>6.4196058465683565</v>
      </c>
      <c r="FE9" s="114">
        <f t="shared" si="36"/>
        <v>6.4303067792223851</v>
      </c>
      <c r="FF9" s="114">
        <f t="shared" si="36"/>
        <v>6.4414476608275564</v>
      </c>
      <c r="FG9" s="114">
        <f t="shared" si="36"/>
        <v>6.4530253816029228</v>
      </c>
      <c r="FH9" s="114">
        <f t="shared" si="36"/>
        <v>6.4650366445193983</v>
      </c>
      <c r="FI9" s="114">
        <f t="shared" si="36"/>
        <v>6.4774779590248412</v>
      </c>
      <c r="FJ9" s="114">
        <f t="shared" si="36"/>
        <v>6.4903456345782198</v>
      </c>
      <c r="FK9" s="114">
        <f t="shared" si="36"/>
        <v>6.5036357740028201</v>
      </c>
      <c r="FL9" s="114">
        <f t="shared" si="36"/>
        <v>6.5173442666692969</v>
      </c>
      <c r="FM9" s="114">
        <f t="shared" si="36"/>
        <v>6.5314667815202334</v>
      </c>
      <c r="FN9" s="114">
        <f t="shared" si="36"/>
        <v>6.5459987599490175</v>
      </c>
      <c r="FO9" s="114">
        <f t="shared" si="36"/>
        <v>6.5609354085467562</v>
      </c>
      <c r="FP9" s="114">
        <f t="shared" si="36"/>
        <v>6.5762716917320629</v>
      </c>
      <c r="FQ9" s="114">
        <f t="shared" si="36"/>
        <v>6.5920023242797114</v>
      </c>
      <c r="FR9" s="114">
        <f t="shared" si="36"/>
        <v>6.6081217637653378</v>
      </c>
      <c r="FS9" s="114">
        <f t="shared" si="36"/>
        <v>6.6246242029445748</v>
      </c>
      <c r="FT9" s="114">
        <f t="shared" si="36"/>
        <v>6.6415035620863074</v>
      </c>
      <c r="FU9" s="114">
        <f t="shared" si="36"/>
        <v>6.6587534812810611</v>
      </c>
      <c r="FV9" s="114">
        <f t="shared" si="36"/>
        <v>6.6763673127468577</v>
      </c>
      <c r="FW9" s="114">
        <f t="shared" si="36"/>
        <v>6.6943381131563191</v>
      </c>
      <c r="FX9" s="114">
        <f t="shared" si="36"/>
        <v>6.7126586360102136</v>
      </c>
      <c r="FY9" s="114">
        <f t="shared" si="36"/>
        <v>6.7313213240840764</v>
      </c>
      <c r="FZ9" s="114">
        <f t="shared" si="36"/>
        <v>6.7503183019760264</v>
      </c>
      <c r="GA9" s="114">
        <f t="shared" si="36"/>
        <v>6.7696413687854244</v>
      </c>
      <c r="GB9" s="114">
        <f t="shared" si="36"/>
        <v>6.7892819909534818</v>
      </c>
      <c r="GC9" s="114">
        <f t="shared" si="36"/>
        <v>6.8092312952984377</v>
      </c>
      <c r="GD9" s="114">
        <f t="shared" si="36"/>
        <v>6.8294800622794831</v>
      </c>
      <c r="GE9" s="114">
        <f t="shared" si="36"/>
        <v>6.8500187195249724</v>
      </c>
      <c r="GF9" s="114">
        <f t="shared" si="36"/>
        <v>6.8708373356620953</v>
      </c>
      <c r="GG9" s="114">
        <f t="shared" si="36"/>
        <v>6.8919256144863716</v>
      </c>
      <c r="GH9" s="114">
        <f t="shared" si="36"/>
        <v>6.9132728895109823</v>
      </c>
      <c r="GI9" s="114">
        <f t="shared" si="36"/>
        <v>6.9348681189369517</v>
      </c>
      <c r="GJ9" s="114">
        <f t="shared" si="36"/>
        <v>6.95669988108674</v>
      </c>
      <c r="GK9" s="114">
        <f t="shared" si="36"/>
        <v>6.978756370344688</v>
      </c>
      <c r="GL9" s="114">
        <f t="shared" si="36"/>
        <v>7.0010253936489768</v>
      </c>
      <c r="GM9" s="114">
        <f t="shared" si="36"/>
        <v>7.0234943675805974</v>
      </c>
      <c r="GN9" s="114">
        <f t="shared" si="36"/>
        <v>7.0461503160956731</v>
      </c>
      <c r="GO9" s="114">
        <f t="shared" si="36"/>
        <v>7.068979868948051</v>
      </c>
      <c r="GP9" s="114">
        <f t="shared" si="36"/>
        <v>7.091969260849619</v>
      </c>
      <c r="GQ9" s="114">
        <f t="shared" si="36"/>
        <v>7.1151043314159947</v>
      </c>
      <c r="GR9" s="114">
        <f t="shared" si="36"/>
        <v>7.1383705259454393</v>
      </c>
      <c r="GS9" s="114">
        <f t="shared" si="36"/>
        <v>7.1617528970785624</v>
      </c>
      <c r="GT9" s="114">
        <f t="shared" si="36"/>
        <v>7.1852361073860953</v>
      </c>
      <c r="GU9" s="114">
        <f t="shared" si="36"/>
        <v>7.2088044329313066</v>
      </c>
      <c r="GV9" s="114">
        <f t="shared" si="36"/>
        <v>7.232441767852773</v>
      </c>
      <c r="GW9" s="114">
        <f t="shared" si="36"/>
        <v>7.2561316300119412</v>
      </c>
      <c r="GX9" s="114">
        <f t="shared" si="36"/>
        <v>7.2798571677484238</v>
      </c>
      <c r="GY9" s="114">
        <f t="shared" si="36"/>
        <v>7.3036011677841595</v>
      </c>
      <c r="GZ9" s="114">
        <f t="shared" si="36"/>
        <v>7.3273460643152752</v>
      </c>
      <c r="HA9" s="114">
        <f t="shared" si="36"/>
        <v>7.3510739493281427</v>
      </c>
      <c r="HB9" s="114">
        <f t="shared" si="36"/>
        <v>7.3747665841729946</v>
      </c>
      <c r="HC9" s="114">
        <f t="shared" si="36"/>
        <v>7.3984054124254115</v>
      </c>
      <c r="HD9" s="114">
        <f t="shared" si="36"/>
        <v>7.4219715740622325</v>
      </c>
      <c r="HE9" s="114">
        <f t="shared" ref="HE9:IR9" si="37">HE75</f>
        <v>7.4454459209744774</v>
      </c>
      <c r="HF9" s="114">
        <f t="shared" si="37"/>
        <v>7.4688090338354485</v>
      </c>
      <c r="HG9" s="114">
        <f t="shared" si="37"/>
        <v>7.4920412403374081</v>
      </c>
      <c r="HH9" s="114">
        <f t="shared" si="37"/>
        <v>7.5151226348051567</v>
      </c>
      <c r="HI9" s="114">
        <f t="shared" si="37"/>
        <v>7.5380330991891817</v>
      </c>
      <c r="HJ9" s="114">
        <f t="shared" si="37"/>
        <v>7.560752325435387</v>
      </c>
      <c r="HK9" s="114">
        <f t="shared" si="37"/>
        <v>7.5832598392220252</v>
      </c>
      <c r="HL9" s="114">
        <f t="shared" si="37"/>
        <v>7.6055350250481446</v>
      </c>
      <c r="HM9" s="114">
        <f t="shared" si="37"/>
        <v>7.627557152650918</v>
      </c>
      <c r="HN9" s="114">
        <f t="shared" si="37"/>
        <v>7.649305404722325</v>
      </c>
      <c r="HO9" s="114">
        <f t="shared" si="37"/>
        <v>7.6707589058882215</v>
      </c>
      <c r="HP9" s="114">
        <f t="shared" si="37"/>
        <v>7.6918967529055724</v>
      </c>
      <c r="HQ9" s="114">
        <f t="shared" si="37"/>
        <v>7.7126980460259187</v>
      </c>
      <c r="HR9" s="114">
        <f t="shared" si="37"/>
        <v>7.733141921465374</v>
      </c>
      <c r="HS9" s="114">
        <f t="shared" si="37"/>
        <v>7.7532075849139517</v>
      </c>
      <c r="HT9" s="114">
        <f t="shared" si="37"/>
        <v>7.7728743460090524</v>
      </c>
      <c r="HU9" s="114">
        <f t="shared" si="37"/>
        <v>7.7921216536903781</v>
      </c>
      <c r="HV9" s="114">
        <f t="shared" si="37"/>
        <v>7.8109291323459642</v>
      </c>
      <c r="HW9" s="114">
        <f t="shared" si="37"/>
        <v>7.8292766186517238</v>
      </c>
      <c r="HX9" s="114">
        <f t="shared" si="37"/>
        <v>7.8471441989996382</v>
      </c>
      <c r="HY9" s="114">
        <f t="shared" si="37"/>
        <v>7.8645122474030851</v>
      </c>
      <c r="HZ9" s="114">
        <f t="shared" si="37"/>
        <v>7.8813614637612623</v>
      </c>
      <c r="IA9" s="114">
        <f t="shared" si="37"/>
        <v>7.897672912358721</v>
      </c>
      <c r="IB9" s="114">
        <f t="shared" si="37"/>
        <v>7.9134280604705989</v>
      </c>
      <c r="IC9" s="114">
        <f t="shared" si="37"/>
        <v>7.9286088169391391</v>
      </c>
      <c r="ID9" s="114">
        <f t="shared" si="37"/>
        <v>7.9431975705829592</v>
      </c>
      <c r="IE9" s="114">
        <f t="shared" si="37"/>
        <v>7.9571772282968816</v>
      </c>
      <c r="IF9" s="114">
        <f t="shared" si="37"/>
        <v>7.9705312526972856</v>
      </c>
      <c r="IG9" s="114">
        <f t="shared" si="37"/>
        <v>7.9832436991660636</v>
      </c>
      <c r="IH9" s="114">
        <f t="shared" si="37"/>
        <v>7.9952992521449398</v>
      </c>
      <c r="II9" s="114">
        <f t="shared" si="37"/>
        <v>8.0066832605316591</v>
      </c>
      <c r="IJ9" s="114">
        <f t="shared" si="37"/>
        <v>8.0173817720302143</v>
      </c>
      <c r="IK9" s="114">
        <f t="shared" si="37"/>
        <v>8.0273815663087671</v>
      </c>
      <c r="IL9" s="114">
        <f t="shared" si="37"/>
        <v>8.0366701868214196</v>
      </c>
      <c r="IM9" s="114">
        <f t="shared" si="37"/>
        <v>8.0452359711535006</v>
      </c>
      <c r="IN9" s="114">
        <f t="shared" si="37"/>
        <v>8.0530680797543504</v>
      </c>
      <c r="IO9" s="114">
        <f t="shared" si="37"/>
        <v>8.0601565229270786</v>
      </c>
      <c r="IP9" s="114">
        <f t="shared" si="37"/>
        <v>8.0664921859508834</v>
      </c>
      <c r="IQ9" s="114">
        <f t="shared" si="37"/>
        <v>8.0720668522188515</v>
      </c>
      <c r="IR9" s="114">
        <f t="shared" si="37"/>
        <v>8.0768732242821031</v>
      </c>
      <c r="IS9" s="114">
        <f t="shared" ref="IS9:JD9" si="38">IS75</f>
        <v>8.0809049426999806</v>
      </c>
      <c r="IT9" s="114">
        <f t="shared" si="38"/>
        <v>8.0841566026057166</v>
      </c>
      <c r="IU9" s="114">
        <f t="shared" si="38"/>
        <v>8.0866237679070494</v>
      </c>
      <c r="IV9" s="114">
        <f t="shared" si="38"/>
        <v>8.088302983052424</v>
      </c>
      <c r="IW9" s="114">
        <f t="shared" si="38"/>
        <v>8.0891917823047237</v>
      </c>
      <c r="IX9" s="114">
        <f t="shared" si="38"/>
        <v>8.0892886964763555</v>
      </c>
      <c r="IY9" s="114">
        <f t="shared" si="38"/>
        <v>8.0885932570918264</v>
      </c>
      <c r="IZ9" s="114">
        <f t="shared" si="38"/>
        <v>8.0871059979565203</v>
      </c>
      <c r="JA9" s="114">
        <f t="shared" si="38"/>
        <v>8.0848284541229507</v>
      </c>
      <c r="JB9" s="114">
        <f t="shared" si="38"/>
        <v>8.0817631582587026</v>
      </c>
      <c r="JC9" s="114">
        <f t="shared" si="38"/>
        <v>8.0779136344328943</v>
      </c>
      <c r="JD9" s="114">
        <f t="shared" si="38"/>
        <v>8.073284389350702</v>
      </c>
      <c r="JE9" s="114">
        <f t="shared" ref="JE9:JG9" si="39">JE75</f>
        <v>8.0678809010778885</v>
      </c>
      <c r="JF9" s="114">
        <f t="shared" si="39"/>
        <v>8.0617096053092201</v>
      </c>
      <c r="JG9" s="114">
        <f t="shared" si="39"/>
        <v>8.0547778792465632</v>
      </c>
    </row>
    <row r="10" spans="2:267" x14ac:dyDescent="0.25">
      <c r="B10" s="25"/>
      <c r="C10" s="156" t="s">
        <v>133</v>
      </c>
      <c r="D10" s="156"/>
      <c r="E10" s="106">
        <v>102</v>
      </c>
      <c r="F10" s="4"/>
      <c r="G10" s="4"/>
      <c r="H10" s="4"/>
      <c r="I10" s="4"/>
      <c r="J10" s="4"/>
      <c r="K10" s="4"/>
      <c r="L10" s="4"/>
      <c r="M10" s="26"/>
      <c r="IS10" s="93"/>
      <c r="IT10" s="93"/>
      <c r="IU10" s="93"/>
      <c r="IV10" s="93"/>
      <c r="IW10" s="93"/>
      <c r="IX10" s="93"/>
      <c r="IY10" s="93"/>
      <c r="IZ10" s="93"/>
      <c r="JA10" s="93"/>
      <c r="JB10" s="93"/>
      <c r="JC10" s="93"/>
      <c r="JD10" s="93"/>
      <c r="JE10" s="93"/>
      <c r="JF10" s="93"/>
      <c r="JG10" s="93"/>
    </row>
    <row r="11" spans="2:267" x14ac:dyDescent="0.25">
      <c r="B11" s="25"/>
      <c r="C11" s="110"/>
      <c r="D11" s="110"/>
      <c r="E11" s="110"/>
      <c r="F11" s="4"/>
      <c r="G11" s="4"/>
      <c r="H11" s="4"/>
      <c r="I11" s="4"/>
      <c r="J11" s="4"/>
      <c r="K11" s="4"/>
      <c r="L11" s="4"/>
      <c r="M11" s="26"/>
      <c r="IS11" s="93"/>
      <c r="IT11" s="93"/>
      <c r="IU11" s="93"/>
      <c r="IV11" s="93"/>
      <c r="IW11" s="93"/>
      <c r="IX11" s="93"/>
      <c r="IY11" s="93"/>
      <c r="IZ11" s="93"/>
      <c r="JA11" s="93"/>
      <c r="JB11" s="93"/>
      <c r="JC11" s="93"/>
      <c r="JD11" s="93"/>
      <c r="JE11" s="93"/>
      <c r="JF11" s="93"/>
      <c r="JG11" s="93"/>
    </row>
    <row r="12" spans="2:267" x14ac:dyDescent="0.25">
      <c r="B12" s="25"/>
      <c r="C12" s="143" t="s">
        <v>43</v>
      </c>
      <c r="D12" s="143"/>
      <c r="E12" s="111">
        <f>IF(D64=0,E40," ")</f>
        <v>26828.619527055445</v>
      </c>
      <c r="F12" s="4"/>
      <c r="G12" s="4"/>
      <c r="H12" s="4"/>
      <c r="I12" s="4"/>
      <c r="J12" s="4"/>
      <c r="K12" s="4"/>
      <c r="L12" s="4"/>
      <c r="M12" s="26"/>
      <c r="IS12" s="93"/>
      <c r="IT12" s="93"/>
      <c r="IU12" s="93"/>
      <c r="IV12" s="93"/>
      <c r="IW12" s="93"/>
      <c r="IX12" s="93"/>
      <c r="IY12" s="93"/>
      <c r="IZ12" s="93"/>
      <c r="JA12" s="93"/>
      <c r="JB12" s="93"/>
      <c r="JC12" s="93"/>
      <c r="JD12" s="93"/>
      <c r="JE12" s="93"/>
      <c r="JF12" s="93"/>
      <c r="JG12" s="93"/>
    </row>
    <row r="13" spans="2:267" x14ac:dyDescent="0.25">
      <c r="B13" s="25"/>
      <c r="C13" s="143" t="s">
        <v>76</v>
      </c>
      <c r="D13" s="143"/>
      <c r="E13" s="112">
        <f>IF(D64=0,E12*ROUND(E10,1)/100," ")</f>
        <v>27365.191917596552</v>
      </c>
      <c r="F13" s="4"/>
      <c r="G13" s="4"/>
      <c r="H13" s="4"/>
      <c r="I13" s="4"/>
      <c r="J13" s="4"/>
      <c r="K13" s="4"/>
      <c r="L13" s="4"/>
      <c r="M13" s="26"/>
      <c r="IS13" s="93"/>
      <c r="IT13" s="93"/>
      <c r="IU13" s="93"/>
      <c r="IV13" s="93"/>
      <c r="IW13" s="93"/>
      <c r="IX13" s="93"/>
      <c r="IY13" s="93"/>
      <c r="IZ13" s="93"/>
      <c r="JA13" s="93"/>
      <c r="JB13" s="93"/>
      <c r="JC13" s="93"/>
      <c r="JD13" s="93"/>
      <c r="JE13" s="93"/>
      <c r="JF13" s="93"/>
      <c r="JG13" s="93"/>
    </row>
    <row r="14" spans="2:267" x14ac:dyDescent="0.25">
      <c r="B14" s="25"/>
      <c r="C14" s="110"/>
      <c r="D14" s="110"/>
      <c r="E14" s="110"/>
      <c r="F14" s="4"/>
      <c r="G14" s="4"/>
      <c r="H14" s="4"/>
      <c r="I14" s="4"/>
      <c r="J14" s="4"/>
      <c r="K14" s="4"/>
      <c r="L14" s="4"/>
      <c r="M14" s="26"/>
      <c r="IS14" s="93"/>
      <c r="IT14" s="93"/>
      <c r="IU14" s="93"/>
      <c r="IV14" s="93"/>
      <c r="IW14" s="93"/>
      <c r="IX14" s="93"/>
      <c r="IY14" s="93"/>
      <c r="IZ14" s="93"/>
      <c r="JA14" s="93"/>
      <c r="JB14" s="93"/>
      <c r="JC14" s="93"/>
      <c r="JD14" s="93"/>
      <c r="JE14" s="93"/>
      <c r="JF14" s="93"/>
      <c r="JG14" s="93"/>
    </row>
    <row r="15" spans="2:267" x14ac:dyDescent="0.25">
      <c r="B15" s="25"/>
      <c r="C15" s="156" t="s">
        <v>114</v>
      </c>
      <c r="D15" s="143"/>
      <c r="E15" s="113">
        <f>IF(D64=0,E42," ")</f>
        <v>800</v>
      </c>
      <c r="F15" s="4"/>
      <c r="G15" s="4"/>
      <c r="H15" s="4"/>
      <c r="I15" s="4"/>
      <c r="J15" s="4"/>
      <c r="K15" s="4"/>
      <c r="L15" s="4"/>
      <c r="M15" s="26"/>
      <c r="IS15" s="93"/>
      <c r="IT15" s="93"/>
      <c r="IU15" s="93"/>
      <c r="IV15" s="93"/>
      <c r="IW15" s="93"/>
      <c r="IX15" s="93"/>
      <c r="IY15" s="93"/>
      <c r="IZ15" s="93"/>
      <c r="JA15" s="93"/>
      <c r="JB15" s="93"/>
      <c r="JC15" s="93"/>
      <c r="JD15" s="93"/>
      <c r="JE15" s="93"/>
      <c r="JF15" s="93"/>
      <c r="JG15" s="93"/>
    </row>
    <row r="16" spans="2:267" x14ac:dyDescent="0.25">
      <c r="B16" s="25"/>
      <c r="C16" s="171" t="s">
        <v>64</v>
      </c>
      <c r="D16" s="172"/>
      <c r="E16" s="111">
        <f>IF(D64=0,E43," ")</f>
        <v>27365.191917596552</v>
      </c>
      <c r="F16" s="4"/>
      <c r="G16" s="4"/>
      <c r="H16" s="4"/>
      <c r="I16" s="4"/>
      <c r="J16" s="4"/>
      <c r="K16" s="4"/>
      <c r="L16" s="4"/>
      <c r="M16" s="26"/>
      <c r="IS16" s="93"/>
      <c r="IT16" s="93"/>
      <c r="IU16" s="93"/>
      <c r="IV16" s="93"/>
      <c r="IW16" s="93"/>
      <c r="IX16" s="93"/>
      <c r="IY16" s="93"/>
      <c r="IZ16" s="93"/>
      <c r="JA16" s="93"/>
      <c r="JB16" s="93"/>
      <c r="JC16" s="93"/>
      <c r="JD16" s="93"/>
      <c r="JE16" s="93"/>
      <c r="JF16" s="93"/>
      <c r="JG16" s="93"/>
    </row>
    <row r="17" spans="2:267" x14ac:dyDescent="0.25">
      <c r="B17" s="25"/>
      <c r="C17" s="143" t="s">
        <v>65</v>
      </c>
      <c r="D17" s="143"/>
      <c r="E17" s="113">
        <f>IF(D64=0,E45," ")</f>
        <v>304.2205070130139</v>
      </c>
      <c r="F17" s="4"/>
      <c r="G17" s="4"/>
      <c r="H17" s="4"/>
      <c r="I17" s="4"/>
      <c r="J17" s="4"/>
      <c r="K17" s="4"/>
      <c r="L17" s="4"/>
      <c r="M17" s="26"/>
      <c r="IS17" s="93"/>
      <c r="IT17" s="93"/>
      <c r="IU17" s="93"/>
      <c r="IV17" s="93"/>
      <c r="IW17" s="93"/>
      <c r="IX17" s="93"/>
      <c r="IY17" s="93"/>
      <c r="IZ17" s="93"/>
      <c r="JA17" s="93"/>
      <c r="JB17" s="93"/>
      <c r="JC17" s="93"/>
      <c r="JD17" s="93"/>
      <c r="JE17" s="93"/>
      <c r="JF17" s="93"/>
      <c r="JG17" s="93"/>
    </row>
    <row r="18" spans="2:267" x14ac:dyDescent="0.25">
      <c r="B18" s="25"/>
      <c r="C18" s="156" t="s">
        <v>115</v>
      </c>
      <c r="D18" s="143"/>
      <c r="E18" s="113">
        <f>IF(D64=0,E47," ")</f>
        <v>1411.2082173069778</v>
      </c>
      <c r="F18" s="4"/>
      <c r="G18" s="4"/>
      <c r="H18" s="4"/>
      <c r="I18" s="4"/>
      <c r="J18" s="4"/>
      <c r="K18" s="4"/>
      <c r="L18" s="4"/>
      <c r="M18" s="26"/>
      <c r="IS18" s="93"/>
      <c r="IT18" s="93"/>
      <c r="IU18" s="93"/>
      <c r="IV18" s="93"/>
      <c r="IW18" s="93"/>
      <c r="IX18" s="93"/>
      <c r="IY18" s="93"/>
      <c r="IZ18" s="93"/>
      <c r="JA18" s="93"/>
      <c r="JB18" s="93"/>
      <c r="JC18" s="93"/>
      <c r="JD18" s="93"/>
      <c r="JE18" s="93"/>
      <c r="JF18" s="93"/>
      <c r="JG18" s="93"/>
    </row>
    <row r="19" spans="2:267" x14ac:dyDescent="0.25">
      <c r="B19" s="25"/>
      <c r="C19" s="171" t="s">
        <v>66</v>
      </c>
      <c r="D19" s="172"/>
      <c r="E19" s="111">
        <f>IF(D64=0,E48," ")</f>
        <v>25217.883782855195</v>
      </c>
      <c r="F19" s="4"/>
      <c r="G19" s="4"/>
      <c r="H19" s="4"/>
      <c r="I19" s="4"/>
      <c r="J19" s="4"/>
      <c r="K19" s="4"/>
      <c r="L19" s="4"/>
      <c r="M19" s="26"/>
      <c r="IS19" s="93"/>
      <c r="IT19" s="93"/>
      <c r="IU19" s="93"/>
      <c r="IV19" s="93"/>
      <c r="IW19" s="93"/>
      <c r="IX19" s="93"/>
      <c r="IY19" s="93"/>
      <c r="IZ19" s="93"/>
      <c r="JA19" s="93"/>
      <c r="JB19" s="93"/>
      <c r="JC19" s="93"/>
      <c r="JD19" s="93"/>
      <c r="JE19" s="93"/>
      <c r="JF19" s="93"/>
      <c r="JG19" s="93"/>
    </row>
    <row r="20" spans="2:267" ht="6" customHeight="1" x14ac:dyDescent="0.25">
      <c r="B20" s="25"/>
      <c r="C20" s="4"/>
      <c r="D20" s="4"/>
      <c r="E20" s="4"/>
      <c r="F20" s="4"/>
      <c r="G20" s="4"/>
      <c r="H20" s="4"/>
      <c r="I20" s="4"/>
      <c r="J20" s="4"/>
      <c r="K20" s="4"/>
      <c r="L20" s="4"/>
      <c r="M20" s="26"/>
      <c r="IS20" s="93"/>
      <c r="IT20" s="93"/>
      <c r="IU20" s="93"/>
      <c r="IV20" s="93"/>
      <c r="IW20" s="93"/>
      <c r="IX20" s="93"/>
      <c r="IY20" s="93"/>
      <c r="IZ20" s="93"/>
      <c r="JA20" s="93"/>
      <c r="JB20" s="93"/>
      <c r="JC20" s="93"/>
      <c r="JD20" s="93"/>
      <c r="JE20" s="93"/>
      <c r="JF20" s="93"/>
      <c r="JG20" s="93"/>
    </row>
    <row r="21" spans="2:267" ht="17.399999999999999" x14ac:dyDescent="0.25">
      <c r="B21" s="25"/>
      <c r="C21" s="74" t="str">
        <f>IF(D64=0,C57," ")</f>
        <v xml:space="preserve"> </v>
      </c>
      <c r="D21" s="4"/>
      <c r="E21" s="4"/>
      <c r="F21" s="4"/>
      <c r="G21" s="4"/>
      <c r="H21" s="4"/>
      <c r="I21" s="4"/>
      <c r="J21" s="4"/>
      <c r="K21" s="4"/>
      <c r="L21" s="4"/>
      <c r="M21" s="26"/>
      <c r="IS21" s="93"/>
      <c r="IT21" s="93"/>
      <c r="IU21" s="93"/>
      <c r="IV21" s="93"/>
      <c r="IW21" s="93"/>
      <c r="IX21" s="93"/>
      <c r="IY21" s="93"/>
      <c r="IZ21" s="93"/>
      <c r="JA21" s="93"/>
      <c r="JB21" s="93"/>
      <c r="JC21" s="93"/>
      <c r="JD21" s="93"/>
      <c r="JE21" s="93"/>
      <c r="JF21" s="93"/>
      <c r="JG21" s="93"/>
    </row>
    <row r="22" spans="2:267" ht="6" customHeight="1" x14ac:dyDescent="0.25">
      <c r="B22" s="25"/>
      <c r="C22" s="4"/>
      <c r="D22" s="4"/>
      <c r="E22" s="4"/>
      <c r="F22" s="4"/>
      <c r="G22" s="4"/>
      <c r="H22" s="4"/>
      <c r="I22" s="4"/>
      <c r="J22" s="4"/>
      <c r="K22" s="4"/>
      <c r="L22" s="4"/>
      <c r="M22" s="26"/>
      <c r="IS22" s="93"/>
      <c r="IT22" s="93"/>
      <c r="IU22" s="93"/>
      <c r="IV22" s="93"/>
      <c r="IW22" s="93"/>
      <c r="IX22" s="93"/>
      <c r="IY22" s="93"/>
      <c r="IZ22" s="93"/>
      <c r="JA22" s="93"/>
      <c r="JB22" s="93"/>
      <c r="JC22" s="93"/>
      <c r="JD22" s="93"/>
      <c r="JE22" s="93"/>
      <c r="JF22" s="93"/>
      <c r="JG22" s="93"/>
    </row>
    <row r="23" spans="2:267" x14ac:dyDescent="0.25">
      <c r="B23" s="25"/>
      <c r="C23" s="4"/>
      <c r="D23" s="4"/>
      <c r="E23" s="4"/>
      <c r="F23" s="4"/>
      <c r="G23" s="4"/>
      <c r="H23" s="4"/>
      <c r="I23" s="4"/>
      <c r="J23" s="4"/>
      <c r="K23" s="4"/>
      <c r="L23" s="4"/>
      <c r="M23" s="26"/>
      <c r="IS23" s="93"/>
      <c r="IT23" s="93"/>
      <c r="IU23" s="93"/>
      <c r="IV23" s="93"/>
      <c r="IW23" s="93"/>
      <c r="IX23" s="93"/>
      <c r="IY23" s="93"/>
      <c r="IZ23" s="93"/>
      <c r="JA23" s="93"/>
      <c r="JB23" s="93"/>
      <c r="JC23" s="93"/>
      <c r="JD23" s="93"/>
      <c r="JE23" s="93"/>
      <c r="JF23" s="93"/>
      <c r="JG23" s="93"/>
    </row>
    <row r="24" spans="2:267" x14ac:dyDescent="0.25">
      <c r="B24" s="25"/>
      <c r="C24" s="4"/>
      <c r="D24" s="4"/>
      <c r="E24" s="4"/>
      <c r="F24" s="4"/>
      <c r="G24" s="4"/>
      <c r="H24" s="4"/>
      <c r="I24" s="4"/>
      <c r="J24" s="4"/>
      <c r="K24" s="4"/>
      <c r="L24" s="4"/>
      <c r="M24" s="26"/>
      <c r="IS24" s="93"/>
      <c r="IT24" s="93"/>
      <c r="IU24" s="93"/>
      <c r="IV24" s="93"/>
      <c r="IW24" s="93"/>
      <c r="IX24" s="93"/>
      <c r="IY24" s="93"/>
      <c r="IZ24" s="93"/>
      <c r="JA24" s="93"/>
      <c r="JB24" s="93"/>
      <c r="JC24" s="93"/>
      <c r="JD24" s="93"/>
      <c r="JE24" s="93"/>
      <c r="JF24" s="93"/>
      <c r="JG24" s="93"/>
    </row>
    <row r="25" spans="2:267" x14ac:dyDescent="0.25">
      <c r="B25" s="25"/>
      <c r="C25" s="4"/>
      <c r="D25" s="4"/>
      <c r="E25" s="4"/>
      <c r="F25" s="4"/>
      <c r="G25" s="4"/>
      <c r="H25" s="4"/>
      <c r="I25" s="4"/>
      <c r="J25" s="4"/>
      <c r="K25" s="4"/>
      <c r="L25" s="4"/>
      <c r="M25" s="26"/>
      <c r="IS25" s="93"/>
      <c r="IT25" s="93"/>
      <c r="IU25" s="93"/>
      <c r="IV25" s="93"/>
      <c r="IW25" s="93"/>
      <c r="IX25" s="93"/>
      <c r="IY25" s="93"/>
      <c r="IZ25" s="93"/>
      <c r="JA25" s="93"/>
      <c r="JB25" s="93"/>
      <c r="JC25" s="93"/>
      <c r="JD25" s="93"/>
      <c r="JE25" s="93"/>
      <c r="JF25" s="93"/>
      <c r="JG25" s="93"/>
    </row>
    <row r="26" spans="2:267" x14ac:dyDescent="0.25">
      <c r="B26" s="25"/>
      <c r="C26" s="4"/>
      <c r="D26" s="4"/>
      <c r="E26" s="4"/>
      <c r="F26" s="4"/>
      <c r="G26" s="4"/>
      <c r="H26" s="4"/>
      <c r="I26" s="4"/>
      <c r="J26" s="4"/>
      <c r="K26" s="4"/>
      <c r="L26" s="4"/>
      <c r="M26" s="26"/>
      <c r="IS26" s="93"/>
      <c r="IT26" s="93"/>
      <c r="IU26" s="93"/>
      <c r="IV26" s="93"/>
      <c r="IW26" s="93"/>
      <c r="IX26" s="93"/>
      <c r="IY26" s="93"/>
      <c r="IZ26" s="93"/>
      <c r="JA26" s="93"/>
      <c r="JB26" s="93"/>
      <c r="JC26" s="93"/>
      <c r="JD26" s="93"/>
      <c r="JE26" s="93"/>
      <c r="JF26" s="93"/>
      <c r="JG26" s="93"/>
    </row>
    <row r="27" spans="2:267" x14ac:dyDescent="0.25">
      <c r="B27" s="25"/>
      <c r="C27" s="4"/>
      <c r="D27" s="4"/>
      <c r="E27" s="4"/>
      <c r="F27" s="4"/>
      <c r="G27" s="4"/>
      <c r="H27" s="4"/>
      <c r="I27" s="4"/>
      <c r="J27" s="4"/>
      <c r="K27" s="4"/>
      <c r="L27" s="4"/>
      <c r="M27" s="26"/>
      <c r="IS27" s="93"/>
      <c r="IT27" s="93"/>
      <c r="IU27" s="93"/>
      <c r="IV27" s="93"/>
      <c r="IW27" s="93"/>
      <c r="IX27" s="93"/>
      <c r="IY27" s="93"/>
      <c r="IZ27" s="93"/>
      <c r="JA27" s="93"/>
      <c r="JB27" s="93"/>
      <c r="JC27" s="93"/>
      <c r="JD27" s="93"/>
      <c r="JE27" s="93"/>
      <c r="JF27" s="93"/>
      <c r="JG27" s="93"/>
    </row>
    <row r="28" spans="2:267" x14ac:dyDescent="0.25">
      <c r="B28" s="25"/>
      <c r="C28" s="4"/>
      <c r="D28" s="4"/>
      <c r="E28" s="4"/>
      <c r="F28" s="4"/>
      <c r="G28" s="4"/>
      <c r="H28" s="4"/>
      <c r="I28" s="4"/>
      <c r="J28" s="4"/>
      <c r="K28" s="4"/>
      <c r="L28" s="4"/>
      <c r="M28" s="26"/>
      <c r="IS28" s="93"/>
      <c r="IT28" s="93"/>
      <c r="IU28" s="93"/>
      <c r="IV28" s="93"/>
      <c r="IW28" s="93"/>
      <c r="IX28" s="93"/>
      <c r="IY28" s="93"/>
      <c r="IZ28" s="93"/>
      <c r="JA28" s="93"/>
      <c r="JB28" s="93"/>
      <c r="JC28" s="93"/>
      <c r="JD28" s="93"/>
      <c r="JE28" s="93"/>
      <c r="JF28" s="93"/>
      <c r="JG28" s="93"/>
    </row>
    <row r="29" spans="2:267" x14ac:dyDescent="0.25">
      <c r="B29" s="25"/>
      <c r="C29" s="4"/>
      <c r="D29" s="4"/>
      <c r="E29" s="4"/>
      <c r="F29" s="4"/>
      <c r="G29" s="4"/>
      <c r="H29" s="4"/>
      <c r="I29" s="4"/>
      <c r="J29" s="4"/>
      <c r="K29" s="4"/>
      <c r="L29" s="4"/>
      <c r="M29" s="26"/>
      <c r="IS29" s="93"/>
      <c r="IT29" s="93"/>
      <c r="IU29" s="93"/>
      <c r="IV29" s="93"/>
      <c r="IW29" s="93"/>
      <c r="IX29" s="93"/>
      <c r="IY29" s="93"/>
      <c r="IZ29" s="93"/>
      <c r="JA29" s="93"/>
      <c r="JB29" s="93"/>
      <c r="JC29" s="93"/>
      <c r="JD29" s="93"/>
      <c r="JE29" s="93"/>
      <c r="JF29" s="93"/>
      <c r="JG29" s="93"/>
    </row>
    <row r="30" spans="2:267" x14ac:dyDescent="0.25">
      <c r="B30" s="25"/>
      <c r="C30" s="4"/>
      <c r="D30" s="4"/>
      <c r="E30" s="4"/>
      <c r="F30" s="4"/>
      <c r="G30" s="4"/>
      <c r="H30" s="4"/>
      <c r="I30" s="4"/>
      <c r="J30" s="4"/>
      <c r="K30" s="4"/>
      <c r="L30" s="4"/>
      <c r="M30" s="26"/>
      <c r="IS30" s="93"/>
      <c r="IT30" s="93"/>
      <c r="IU30" s="93"/>
      <c r="IV30" s="93"/>
      <c r="IW30" s="93"/>
      <c r="IX30" s="93"/>
      <c r="IY30" s="93"/>
      <c r="IZ30" s="93"/>
      <c r="JA30" s="93"/>
      <c r="JB30" s="93"/>
      <c r="JC30" s="93"/>
      <c r="JD30" s="93"/>
      <c r="JE30" s="93"/>
      <c r="JF30" s="93"/>
      <c r="JG30" s="93"/>
    </row>
    <row r="31" spans="2:267" x14ac:dyDescent="0.25">
      <c r="B31" s="25"/>
      <c r="C31" s="4"/>
      <c r="D31" s="4"/>
      <c r="E31" s="4"/>
      <c r="F31" s="4"/>
      <c r="G31" s="4"/>
      <c r="H31" s="4"/>
      <c r="I31" s="4"/>
      <c r="J31" s="4"/>
      <c r="K31" s="4"/>
      <c r="L31" s="4"/>
      <c r="M31" s="26"/>
      <c r="IS31" s="93"/>
      <c r="IT31" s="93"/>
      <c r="IU31" s="93"/>
      <c r="IV31" s="93"/>
      <c r="IW31" s="93"/>
      <c r="IX31" s="93"/>
      <c r="IY31" s="93"/>
      <c r="IZ31" s="93"/>
      <c r="JA31" s="93"/>
      <c r="JB31" s="93"/>
      <c r="JC31" s="93"/>
      <c r="JD31" s="93"/>
      <c r="JE31" s="93"/>
      <c r="JF31" s="93"/>
      <c r="JG31" s="93"/>
    </row>
    <row r="32" spans="2:267" x14ac:dyDescent="0.25">
      <c r="B32" s="25"/>
      <c r="C32" s="4"/>
      <c r="D32" s="4"/>
      <c r="E32" s="4"/>
      <c r="F32" s="4"/>
      <c r="G32" s="4"/>
      <c r="H32" s="4"/>
      <c r="I32" s="4"/>
      <c r="J32" s="4"/>
      <c r="K32" s="4"/>
      <c r="L32" s="4"/>
      <c r="M32" s="26"/>
      <c r="IS32" s="93"/>
      <c r="IT32" s="93"/>
      <c r="IU32" s="93"/>
      <c r="IV32" s="93"/>
      <c r="IW32" s="93"/>
      <c r="IX32" s="93"/>
      <c r="IY32" s="93"/>
      <c r="IZ32" s="93"/>
      <c r="JA32" s="93"/>
      <c r="JB32" s="93"/>
      <c r="JC32" s="93"/>
      <c r="JD32" s="93"/>
      <c r="JE32" s="93"/>
      <c r="JF32" s="93"/>
      <c r="JG32" s="93"/>
    </row>
    <row r="33" spans="2:267" x14ac:dyDescent="0.25">
      <c r="B33" s="25"/>
      <c r="C33" s="4"/>
      <c r="D33" s="4"/>
      <c r="E33" s="4"/>
      <c r="F33" s="4"/>
      <c r="G33" s="4"/>
      <c r="H33" s="4"/>
      <c r="I33" s="4"/>
      <c r="J33" s="4"/>
      <c r="K33" s="4"/>
      <c r="L33" s="4"/>
      <c r="M33" s="26"/>
      <c r="IS33" s="93"/>
      <c r="IT33" s="93"/>
      <c r="IU33" s="93"/>
      <c r="IV33" s="93"/>
      <c r="IW33" s="93"/>
      <c r="IX33" s="93"/>
      <c r="IY33" s="93"/>
      <c r="IZ33" s="93"/>
      <c r="JA33" s="93"/>
      <c r="JB33" s="93"/>
      <c r="JC33" s="93"/>
      <c r="JD33" s="93"/>
      <c r="JE33" s="93"/>
      <c r="JF33" s="93"/>
      <c r="JG33" s="93"/>
    </row>
    <row r="34" spans="2:267" x14ac:dyDescent="0.25">
      <c r="B34" s="25"/>
      <c r="C34" s="4"/>
      <c r="D34" s="4"/>
      <c r="E34" s="4"/>
      <c r="F34" s="4"/>
      <c r="G34" s="4"/>
      <c r="H34" s="4"/>
      <c r="I34" s="4"/>
      <c r="J34" s="4"/>
      <c r="K34" s="4"/>
      <c r="L34" s="4"/>
      <c r="M34" s="26"/>
      <c r="IS34" s="93"/>
      <c r="IT34" s="93"/>
      <c r="IU34" s="93"/>
      <c r="IV34" s="93"/>
      <c r="IW34" s="93"/>
      <c r="IX34" s="93"/>
      <c r="IY34" s="93"/>
      <c r="IZ34" s="93"/>
      <c r="JA34" s="93"/>
      <c r="JB34" s="93"/>
      <c r="JC34" s="93"/>
      <c r="JD34" s="93"/>
      <c r="JE34" s="93"/>
      <c r="JF34" s="93"/>
      <c r="JG34" s="93"/>
    </row>
    <row r="35" spans="2:267" x14ac:dyDescent="0.25">
      <c r="B35" s="27"/>
      <c r="C35" s="5"/>
      <c r="D35" s="5"/>
      <c r="E35" s="5"/>
      <c r="F35" s="5"/>
      <c r="G35" s="5"/>
      <c r="H35" s="5"/>
      <c r="I35" s="5"/>
      <c r="J35" s="5"/>
      <c r="K35" s="5"/>
      <c r="L35" s="5"/>
      <c r="M35" s="28"/>
      <c r="IS35" s="93"/>
      <c r="IT35" s="93"/>
      <c r="IU35" s="93"/>
      <c r="IV35" s="93"/>
      <c r="IW35" s="93"/>
      <c r="IX35" s="93"/>
      <c r="IY35" s="93"/>
      <c r="IZ35" s="93"/>
      <c r="JA35" s="93"/>
      <c r="JB35" s="93"/>
      <c r="JC35" s="93"/>
      <c r="JD35" s="93"/>
      <c r="JE35" s="93"/>
      <c r="JF35" s="93"/>
      <c r="JG35" s="93"/>
    </row>
    <row r="36" spans="2:267" s="76" customFormat="1" ht="15" customHeight="1" x14ac:dyDescent="0.25">
      <c r="B36" s="89"/>
      <c r="C36" s="89"/>
      <c r="D36" s="89"/>
      <c r="E36" s="89"/>
      <c r="F36" s="89"/>
      <c r="G36" s="89"/>
      <c r="H36" s="89"/>
      <c r="I36" s="89"/>
      <c r="J36" s="89"/>
      <c r="K36" s="89"/>
      <c r="L36" s="89"/>
      <c r="M36" s="89"/>
    </row>
    <row r="37" spans="2:267" hidden="1" x14ac:dyDescent="0.25">
      <c r="IS37" s="93"/>
      <c r="IT37" s="93"/>
      <c r="IU37" s="93"/>
      <c r="IV37" s="93"/>
      <c r="IW37" s="93"/>
      <c r="IX37" s="93"/>
      <c r="IY37" s="93"/>
      <c r="IZ37" s="93"/>
      <c r="JA37" s="93"/>
      <c r="JB37" s="93"/>
      <c r="JC37" s="93"/>
      <c r="JD37" s="93"/>
      <c r="JE37" s="93"/>
      <c r="JF37" s="93"/>
      <c r="JG37" s="93"/>
    </row>
    <row r="38" spans="2:267" hidden="1" x14ac:dyDescent="0.25">
      <c r="IS38" s="93"/>
      <c r="IT38" s="93"/>
      <c r="IU38" s="93"/>
      <c r="IV38" s="93"/>
      <c r="IW38" s="93"/>
      <c r="IX38" s="93"/>
      <c r="IY38" s="93"/>
      <c r="IZ38" s="93"/>
      <c r="JA38" s="93"/>
      <c r="JB38" s="93"/>
      <c r="JC38" s="93"/>
      <c r="JD38" s="93"/>
      <c r="JE38" s="93"/>
      <c r="JF38" s="93"/>
      <c r="JG38" s="93"/>
    </row>
    <row r="39" spans="2:267" hidden="1" x14ac:dyDescent="0.25">
      <c r="C39" s="167"/>
      <c r="D39" s="167"/>
      <c r="IS39" s="93"/>
      <c r="IT39" s="93"/>
      <c r="IU39" s="93"/>
      <c r="IV39" s="93"/>
      <c r="IW39" s="93"/>
      <c r="IX39" s="93"/>
      <c r="IY39" s="93"/>
      <c r="IZ39" s="93"/>
      <c r="JA39" s="93"/>
      <c r="JB39" s="93"/>
      <c r="JC39" s="93"/>
      <c r="JD39" s="93"/>
      <c r="JE39" s="93"/>
      <c r="JF39" s="93"/>
      <c r="JG39" s="93"/>
    </row>
    <row r="40" spans="2:267" hidden="1" x14ac:dyDescent="0.25">
      <c r="C40" s="170" t="s">
        <v>31</v>
      </c>
      <c r="D40" s="170"/>
      <c r="E40" s="60">
        <f>SQRT(Q73*(E9+E7)*1000)*3600/1000</f>
        <v>26828.619527055445</v>
      </c>
      <c r="IS40" s="93"/>
      <c r="IT40" s="93"/>
      <c r="IU40" s="93"/>
      <c r="IV40" s="93"/>
      <c r="IW40" s="93"/>
      <c r="IX40" s="93"/>
      <c r="IY40" s="93"/>
      <c r="IZ40" s="93"/>
      <c r="JA40" s="93"/>
      <c r="JB40" s="93"/>
      <c r="JC40" s="93"/>
      <c r="JD40" s="93"/>
      <c r="JE40" s="93"/>
      <c r="JF40" s="93"/>
      <c r="JG40" s="93"/>
    </row>
    <row r="41" spans="2:267" hidden="1" x14ac:dyDescent="0.25">
      <c r="C41" s="12"/>
      <c r="D41" s="12"/>
      <c r="E41" s="12"/>
      <c r="IS41" s="93"/>
      <c r="IT41" s="93"/>
      <c r="IU41" s="93"/>
      <c r="IV41" s="93"/>
      <c r="IW41" s="93"/>
      <c r="IX41" s="93"/>
      <c r="IY41" s="93"/>
      <c r="IZ41" s="93"/>
      <c r="JA41" s="93"/>
      <c r="JB41" s="93"/>
      <c r="JC41" s="93"/>
      <c r="JD41" s="93"/>
      <c r="JE41" s="93"/>
      <c r="JF41" s="93"/>
      <c r="JG41" s="93"/>
    </row>
    <row r="42" spans="2:267" hidden="1" x14ac:dyDescent="0.25">
      <c r="C42" s="170" t="s">
        <v>35</v>
      </c>
      <c r="D42" s="170"/>
      <c r="E42" s="60">
        <f>IF(E10&gt;100,E9,MIN(Q72:JG72))</f>
        <v>800</v>
      </c>
      <c r="IS42" s="93"/>
      <c r="IT42" s="93"/>
      <c r="IU42" s="93"/>
      <c r="IV42" s="93"/>
      <c r="IW42" s="93"/>
      <c r="IX42" s="93"/>
      <c r="IY42" s="93"/>
      <c r="IZ42" s="93"/>
      <c r="JA42" s="93"/>
      <c r="JB42" s="93"/>
      <c r="JC42" s="93"/>
      <c r="JD42" s="93"/>
      <c r="JE42" s="93"/>
      <c r="JF42" s="93"/>
      <c r="JG42" s="93"/>
    </row>
    <row r="43" spans="2:267" hidden="1" x14ac:dyDescent="0.25">
      <c r="C43" s="168" t="s">
        <v>64</v>
      </c>
      <c r="D43" s="169"/>
      <c r="E43" s="60">
        <f>IF(E10&gt;100,E13,MAX(Q74:JG74))</f>
        <v>27365.191917596552</v>
      </c>
      <c r="H43" s="1"/>
      <c r="I43" s="1"/>
      <c r="J43" s="1"/>
      <c r="K43" s="1"/>
      <c r="IS43" s="93"/>
      <c r="IT43" s="93"/>
      <c r="IU43" s="93"/>
      <c r="IV43" s="93"/>
      <c r="IW43" s="93"/>
      <c r="IX43" s="93"/>
      <c r="IY43" s="93"/>
      <c r="IZ43" s="93"/>
      <c r="JA43" s="93"/>
      <c r="JB43" s="93"/>
      <c r="JC43" s="93"/>
      <c r="JD43" s="93"/>
      <c r="JE43" s="93"/>
      <c r="JF43" s="93"/>
      <c r="JG43" s="93"/>
    </row>
    <row r="44" spans="2:267" hidden="1" x14ac:dyDescent="0.25">
      <c r="C44" s="12"/>
      <c r="D44" s="12"/>
      <c r="E44" s="12"/>
      <c r="H44" s="1"/>
      <c r="I44" s="1"/>
      <c r="J44" s="1"/>
      <c r="K44" s="1"/>
      <c r="IS44" s="93"/>
      <c r="IT44" s="93"/>
      <c r="IU44" s="93"/>
      <c r="IV44" s="93"/>
      <c r="IW44" s="93"/>
      <c r="IX44" s="93"/>
      <c r="IY44" s="93"/>
      <c r="IZ44" s="93"/>
      <c r="JA44" s="93"/>
      <c r="JB44" s="93"/>
      <c r="JC44" s="93"/>
      <c r="JD44" s="93"/>
      <c r="JE44" s="93"/>
      <c r="JF44" s="93"/>
      <c r="JG44" s="93"/>
    </row>
    <row r="45" spans="2:267" hidden="1" x14ac:dyDescent="0.25">
      <c r="C45" s="170" t="s">
        <v>67</v>
      </c>
      <c r="D45" s="170"/>
      <c r="E45" s="60">
        <f>MIN(D70:IR70)*-1</f>
        <v>304.2205070130139</v>
      </c>
      <c r="H45" s="1"/>
      <c r="I45" s="1"/>
      <c r="J45" s="1"/>
      <c r="K45" s="1"/>
      <c r="IS45" s="93"/>
      <c r="IT45" s="93"/>
      <c r="IU45" s="93"/>
      <c r="IV45" s="93"/>
      <c r="IW45" s="93"/>
      <c r="IX45" s="93"/>
      <c r="IY45" s="93"/>
      <c r="IZ45" s="93"/>
      <c r="JA45" s="93"/>
      <c r="JB45" s="93"/>
      <c r="JC45" s="93"/>
      <c r="JD45" s="93"/>
      <c r="JE45" s="93"/>
      <c r="JF45" s="93"/>
      <c r="JG45" s="93"/>
    </row>
    <row r="46" spans="2:267" hidden="1" x14ac:dyDescent="0.25">
      <c r="C46" s="12"/>
      <c r="D46" s="12"/>
      <c r="E46" s="12"/>
      <c r="H46" s="1"/>
      <c r="I46" s="1"/>
      <c r="J46" s="1"/>
      <c r="K46" s="1"/>
      <c r="IS46" s="93"/>
      <c r="IT46" s="93"/>
      <c r="IU46" s="93"/>
      <c r="IV46" s="93"/>
      <c r="IW46" s="93"/>
      <c r="IX46" s="93"/>
      <c r="IY46" s="93"/>
      <c r="IZ46" s="93"/>
      <c r="JA46" s="93"/>
      <c r="JB46" s="93"/>
      <c r="JC46" s="93"/>
      <c r="JD46" s="93"/>
      <c r="JE46" s="93"/>
      <c r="JF46" s="93"/>
      <c r="JG46" s="93"/>
    </row>
    <row r="47" spans="2:267" hidden="1" x14ac:dyDescent="0.25">
      <c r="C47" s="170" t="s">
        <v>36</v>
      </c>
      <c r="D47" s="170"/>
      <c r="E47" s="60">
        <f>IF(E10&lt;=100,E9,MAX(Q72:JG72))</f>
        <v>1411.2082173069778</v>
      </c>
      <c r="H47" s="1"/>
      <c r="I47" s="1"/>
      <c r="J47" s="1"/>
      <c r="K47" s="1"/>
      <c r="IS47" s="93"/>
      <c r="IT47" s="93"/>
      <c r="IU47" s="93"/>
      <c r="IV47" s="93"/>
      <c r="IW47" s="93"/>
      <c r="IX47" s="93"/>
      <c r="IY47" s="93"/>
      <c r="IZ47" s="93"/>
      <c r="JA47" s="93"/>
      <c r="JB47" s="93"/>
      <c r="JC47" s="93"/>
      <c r="JD47" s="93"/>
      <c r="JE47" s="93"/>
      <c r="JF47" s="93"/>
      <c r="JG47" s="93"/>
    </row>
    <row r="48" spans="2:267" hidden="1" x14ac:dyDescent="0.25">
      <c r="C48" s="168" t="s">
        <v>66</v>
      </c>
      <c r="D48" s="169"/>
      <c r="E48" s="60">
        <f>IF(E10&lt;=100,E13,MIN(Q74:JG74))</f>
        <v>25217.883782855195</v>
      </c>
      <c r="F48" s="1"/>
      <c r="G48" s="59"/>
      <c r="H48" s="1"/>
      <c r="I48" s="1"/>
      <c r="J48" s="1"/>
      <c r="K48" s="1"/>
      <c r="IS48" s="93"/>
      <c r="IT48" s="93"/>
      <c r="IU48" s="93"/>
      <c r="IV48" s="93"/>
      <c r="IW48" s="93"/>
      <c r="IX48" s="93"/>
      <c r="IY48" s="93"/>
      <c r="IZ48" s="93"/>
      <c r="JA48" s="93"/>
      <c r="JB48" s="93"/>
      <c r="JC48" s="93"/>
      <c r="JD48" s="93"/>
      <c r="JE48" s="93"/>
      <c r="JF48" s="93"/>
      <c r="JG48" s="93"/>
    </row>
    <row r="49" spans="3:267" hidden="1" x14ac:dyDescent="0.25">
      <c r="C49" s="68"/>
      <c r="D49" s="68"/>
      <c r="E49" s="67"/>
      <c r="F49" s="1"/>
      <c r="G49" s="1"/>
      <c r="IS49" s="93"/>
      <c r="IT49" s="93"/>
      <c r="IU49" s="93"/>
      <c r="IV49" s="93"/>
      <c r="IW49" s="93"/>
      <c r="IX49" s="93"/>
      <c r="IY49" s="93"/>
      <c r="IZ49" s="93"/>
      <c r="JA49" s="93"/>
      <c r="JB49" s="93"/>
      <c r="JC49" s="93"/>
      <c r="JD49" s="93"/>
      <c r="JE49" s="93"/>
      <c r="JF49" s="93"/>
      <c r="JG49" s="93"/>
    </row>
    <row r="50" spans="3:267" hidden="1" x14ac:dyDescent="0.25">
      <c r="C50" s="59" t="s">
        <v>68</v>
      </c>
      <c r="D50" s="59">
        <f>(E7+E9)*2*3.142</f>
        <v>45106.551999999996</v>
      </c>
      <c r="E50" s="1"/>
      <c r="G50" s="1"/>
      <c r="IS50" s="93"/>
      <c r="IT50" s="93"/>
      <c r="IU50" s="93"/>
      <c r="IV50" s="93"/>
      <c r="IW50" s="93"/>
      <c r="IX50" s="93"/>
      <c r="IY50" s="93"/>
      <c r="IZ50" s="93"/>
      <c r="JA50" s="93"/>
      <c r="JB50" s="93"/>
      <c r="JC50" s="93"/>
      <c r="JD50" s="93"/>
      <c r="JE50" s="93"/>
      <c r="JF50" s="93"/>
      <c r="JG50" s="93"/>
    </row>
    <row r="51" spans="3:267" hidden="1" x14ac:dyDescent="0.25">
      <c r="C51" s="59" t="s">
        <v>39</v>
      </c>
      <c r="D51" s="59">
        <f>3600*D50/E12</f>
        <v>6052.6255194101022</v>
      </c>
      <c r="E51" s="1"/>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row>
    <row r="52" spans="3:267" hidden="1" x14ac:dyDescent="0.25">
      <c r="C52" s="59" t="s">
        <v>40</v>
      </c>
      <c r="D52" s="59">
        <f>D51/250</f>
        <v>24.21050207764041</v>
      </c>
      <c r="E52" s="1"/>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row>
    <row r="53" spans="3:267" hidden="1" x14ac:dyDescent="0.25">
      <c r="C53" s="72" t="s">
        <v>41</v>
      </c>
      <c r="D53" s="99">
        <f>D52+(E10-99.45)</f>
        <v>26.760502077640407</v>
      </c>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row>
    <row r="54" spans="3:267" s="63" customFormat="1" hidden="1" x14ac:dyDescent="0.25">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row>
    <row r="55" spans="3:267" s="63" customFormat="1" ht="12.75" hidden="1" customHeight="1" x14ac:dyDescent="0.25">
      <c r="C55" s="59" t="s">
        <v>37</v>
      </c>
      <c r="D55" s="59"/>
      <c r="IF55" s="65"/>
      <c r="IG55" s="65"/>
      <c r="IH55" s="65"/>
      <c r="II55" s="65"/>
      <c r="IJ55" s="65"/>
      <c r="IK55" s="65"/>
      <c r="IL55" s="65"/>
      <c r="IM55" s="65"/>
      <c r="IN55" s="65"/>
      <c r="IO55" s="65"/>
      <c r="IP55" s="65"/>
      <c r="IQ55" s="65"/>
      <c r="IR55" s="65"/>
      <c r="IS55" s="65"/>
      <c r="IT55" s="65"/>
      <c r="IU55" s="65"/>
      <c r="IV55" s="65"/>
      <c r="IW55" s="65"/>
      <c r="IX55" s="65"/>
      <c r="IY55" s="65"/>
      <c r="IZ55" s="65"/>
      <c r="JA55" s="65"/>
      <c r="JB55" s="65"/>
      <c r="JC55" s="65"/>
      <c r="JD55" s="65"/>
      <c r="JE55" s="65"/>
      <c r="JF55" s="65"/>
      <c r="JG55" s="65"/>
    </row>
    <row r="56" spans="3:267" ht="12.75" hidden="1" customHeight="1" x14ac:dyDescent="0.25">
      <c r="C56" s="59"/>
      <c r="D56" s="59"/>
      <c r="IF56" s="65"/>
      <c r="IG56" s="65"/>
      <c r="IH56" s="65"/>
      <c r="II56" s="65"/>
      <c r="IJ56" s="65"/>
      <c r="IK56" s="65"/>
      <c r="IL56" s="65"/>
      <c r="IM56" s="65"/>
      <c r="IN56" s="65"/>
      <c r="IO56" s="65"/>
      <c r="IP56" s="65"/>
      <c r="IQ56" s="65"/>
      <c r="IR56" s="65"/>
      <c r="IS56" s="65"/>
      <c r="IT56" s="65"/>
      <c r="IU56" s="65"/>
      <c r="IV56" s="65"/>
      <c r="IW56" s="65"/>
      <c r="IX56" s="65"/>
      <c r="IY56" s="65"/>
      <c r="IZ56" s="65"/>
      <c r="JA56" s="65"/>
      <c r="JB56" s="65"/>
      <c r="JC56" s="65"/>
      <c r="JD56" s="65"/>
      <c r="JE56" s="65"/>
      <c r="JF56" s="65"/>
      <c r="JG56" s="65"/>
    </row>
    <row r="57" spans="3:267" ht="12.75" hidden="1" customHeight="1" x14ac:dyDescent="0.25">
      <c r="C57" t="str">
        <f>IF(MAX(R63:IR63)=1," Impact on the Planet !"," ")</f>
        <v xml:space="preserve"> </v>
      </c>
      <c r="IF57" s="65"/>
      <c r="IG57" s="65"/>
      <c r="IH57" s="65"/>
      <c r="II57" s="65"/>
      <c r="IJ57" s="65"/>
      <c r="IK57" s="65"/>
      <c r="IL57" s="65"/>
      <c r="IM57" s="65"/>
      <c r="IN57" s="65"/>
      <c r="IO57" s="65"/>
      <c r="IP57" s="65"/>
      <c r="IQ57" s="65"/>
      <c r="IR57" s="65"/>
      <c r="IS57" s="65"/>
      <c r="IT57" s="65"/>
      <c r="IU57" s="65"/>
      <c r="IV57" s="65"/>
      <c r="IW57" s="65"/>
      <c r="IX57" s="65"/>
      <c r="IY57" s="65"/>
      <c r="IZ57" s="65"/>
      <c r="JA57" s="65"/>
      <c r="JB57" s="65"/>
      <c r="JC57" s="65"/>
      <c r="JD57" s="65"/>
      <c r="JE57" s="65"/>
      <c r="JF57" s="65"/>
      <c r="JG57" s="65"/>
    </row>
    <row r="58" spans="3:267" ht="12.75" hidden="1" customHeight="1" x14ac:dyDescent="0.25">
      <c r="C58" s="170" t="s">
        <v>42</v>
      </c>
      <c r="D58" s="170"/>
      <c r="E58" s="73">
        <v>0</v>
      </c>
      <c r="IF58" s="65"/>
      <c r="IG58" s="65"/>
      <c r="IH58" s="65"/>
      <c r="II58" s="65"/>
      <c r="IJ58" s="65"/>
      <c r="IK58" s="65"/>
      <c r="IL58" s="65"/>
      <c r="IM58" s="65"/>
      <c r="IN58" s="65"/>
      <c r="IO58" s="65"/>
      <c r="IP58" s="65"/>
      <c r="IQ58" s="65"/>
      <c r="IR58" s="65"/>
      <c r="IS58" s="65"/>
      <c r="IT58" s="65"/>
      <c r="IU58" s="65"/>
      <c r="IV58" s="65"/>
      <c r="IW58" s="65"/>
      <c r="IX58" s="65"/>
      <c r="IY58" s="65"/>
      <c r="IZ58" s="65"/>
      <c r="JA58" s="65"/>
      <c r="JB58" s="65"/>
      <c r="JC58" s="65"/>
      <c r="JD58" s="65"/>
      <c r="JE58" s="65"/>
      <c r="JF58" s="65"/>
      <c r="JG58" s="65"/>
    </row>
    <row r="59" spans="3:267" ht="12.75" hidden="1" customHeight="1" x14ac:dyDescent="0.25">
      <c r="IF59" s="65"/>
      <c r="IG59" s="65"/>
      <c r="IH59" s="65"/>
      <c r="II59" s="65"/>
      <c r="IJ59" s="65"/>
      <c r="IK59" s="65"/>
      <c r="IL59" s="65"/>
      <c r="IM59" s="65"/>
      <c r="IN59" s="65"/>
      <c r="IO59" s="65"/>
      <c r="IP59" s="65"/>
      <c r="IQ59" s="65"/>
      <c r="IR59" s="65"/>
      <c r="IS59" s="65"/>
      <c r="IT59" s="65"/>
      <c r="IU59" s="65"/>
      <c r="IV59" s="65"/>
      <c r="IW59" s="65"/>
      <c r="IX59" s="65"/>
      <c r="IY59" s="65"/>
      <c r="IZ59" s="65"/>
      <c r="JA59" s="65"/>
      <c r="JB59" s="65"/>
      <c r="JC59" s="65"/>
      <c r="JD59" s="65"/>
      <c r="JE59" s="65"/>
      <c r="JF59" s="65"/>
      <c r="JG59" s="65"/>
    </row>
    <row r="60" spans="3:267" ht="12.75" hidden="1" customHeight="1" x14ac:dyDescent="0.25">
      <c r="C60" s="79" t="s">
        <v>77</v>
      </c>
      <c r="D60" s="80">
        <f>IF(OR(E7&lt;3500,E7&gt;7000),1,0)</f>
        <v>0</v>
      </c>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row>
    <row r="61" spans="3:267" ht="15" hidden="1" customHeight="1" x14ac:dyDescent="0.25">
      <c r="C61" s="81" t="s">
        <v>78</v>
      </c>
      <c r="D61" s="82">
        <f>IF(OR(E8&lt;3,E8&gt;12),1,0)</f>
        <v>0</v>
      </c>
      <c r="IF61" s="65"/>
      <c r="IG61" s="65"/>
      <c r="IH61" s="65"/>
      <c r="II61" s="65"/>
      <c r="IJ61" s="65"/>
      <c r="IK61" s="65"/>
      <c r="IL61" s="65"/>
      <c r="IM61" s="65"/>
      <c r="IN61" s="65"/>
      <c r="IO61" s="65"/>
      <c r="IP61" s="65"/>
      <c r="IQ61" s="65"/>
      <c r="IR61" s="65"/>
      <c r="IS61" s="65"/>
      <c r="IT61" s="65"/>
      <c r="IU61" s="65"/>
      <c r="IV61" s="65"/>
      <c r="IW61" s="65"/>
      <c r="IX61" s="65"/>
      <c r="IY61" s="65"/>
      <c r="IZ61" s="65"/>
      <c r="JA61" s="65"/>
      <c r="JB61" s="65"/>
      <c r="JC61" s="65"/>
      <c r="JD61" s="65"/>
      <c r="JE61" s="65"/>
      <c r="JF61" s="65"/>
      <c r="JG61" s="65"/>
    </row>
    <row r="62" spans="3:267" ht="12.75" hidden="1" customHeight="1" x14ac:dyDescent="0.25">
      <c r="C62" s="81" t="s">
        <v>79</v>
      </c>
      <c r="D62" s="82">
        <f>IF(OR(E9&lt;80,E9&gt;800),1,0)</f>
        <v>0</v>
      </c>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row>
    <row r="63" spans="3:267" s="1" customFormat="1" ht="11.25" hidden="1" customHeight="1" x14ac:dyDescent="0.2">
      <c r="C63" s="81" t="s">
        <v>80</v>
      </c>
      <c r="D63" s="82">
        <f>IF(OR(E10&lt;95,E10&gt;105),1,0)</f>
        <v>0</v>
      </c>
      <c r="R63" s="1">
        <f>IF(R72&lt;=0,1,0)</f>
        <v>0</v>
      </c>
      <c r="S63" s="1">
        <f t="shared" ref="S63:CD63" si="40">IF(S72&lt;=0,1,0)</f>
        <v>0</v>
      </c>
      <c r="T63" s="1">
        <f t="shared" si="40"/>
        <v>0</v>
      </c>
      <c r="U63" s="1">
        <f t="shared" si="40"/>
        <v>0</v>
      </c>
      <c r="V63" s="1">
        <f t="shared" si="40"/>
        <v>0</v>
      </c>
      <c r="W63" s="1">
        <f t="shared" si="40"/>
        <v>0</v>
      </c>
      <c r="X63" s="1">
        <f t="shared" si="40"/>
        <v>0</v>
      </c>
      <c r="Y63" s="1">
        <f t="shared" si="40"/>
        <v>0</v>
      </c>
      <c r="Z63" s="1">
        <f t="shared" si="40"/>
        <v>0</v>
      </c>
      <c r="AA63" s="1">
        <f t="shared" si="40"/>
        <v>0</v>
      </c>
      <c r="AB63" s="1">
        <f t="shared" si="40"/>
        <v>0</v>
      </c>
      <c r="AC63" s="1">
        <f t="shared" si="40"/>
        <v>0</v>
      </c>
      <c r="AD63" s="1">
        <f t="shared" si="40"/>
        <v>0</v>
      </c>
      <c r="AE63" s="1">
        <f t="shared" si="40"/>
        <v>0</v>
      </c>
      <c r="AF63" s="1">
        <f t="shared" si="40"/>
        <v>0</v>
      </c>
      <c r="AG63" s="1">
        <f t="shared" si="40"/>
        <v>0</v>
      </c>
      <c r="AH63" s="1">
        <f t="shared" si="40"/>
        <v>0</v>
      </c>
      <c r="AI63" s="1">
        <f t="shared" si="40"/>
        <v>0</v>
      </c>
      <c r="AJ63" s="1">
        <f t="shared" si="40"/>
        <v>0</v>
      </c>
      <c r="AK63" s="1">
        <f t="shared" si="40"/>
        <v>0</v>
      </c>
      <c r="AL63" s="1">
        <f t="shared" si="40"/>
        <v>0</v>
      </c>
      <c r="AM63" s="1">
        <f t="shared" si="40"/>
        <v>0</v>
      </c>
      <c r="AN63" s="1">
        <f t="shared" si="40"/>
        <v>0</v>
      </c>
      <c r="AO63" s="1">
        <f t="shared" si="40"/>
        <v>0</v>
      </c>
      <c r="AP63" s="1">
        <f t="shared" si="40"/>
        <v>0</v>
      </c>
      <c r="AQ63" s="1">
        <f t="shared" si="40"/>
        <v>0</v>
      </c>
      <c r="AR63" s="1">
        <f t="shared" si="40"/>
        <v>0</v>
      </c>
      <c r="AS63" s="1">
        <f t="shared" si="40"/>
        <v>0</v>
      </c>
      <c r="AT63" s="1">
        <f t="shared" si="40"/>
        <v>0</v>
      </c>
      <c r="AU63" s="1">
        <f t="shared" si="40"/>
        <v>0</v>
      </c>
      <c r="AV63" s="1">
        <f t="shared" si="40"/>
        <v>0</v>
      </c>
      <c r="AW63" s="1">
        <f t="shared" si="40"/>
        <v>0</v>
      </c>
      <c r="AX63" s="1">
        <f t="shared" si="40"/>
        <v>0</v>
      </c>
      <c r="AY63" s="1">
        <f t="shared" si="40"/>
        <v>0</v>
      </c>
      <c r="AZ63" s="1">
        <f t="shared" si="40"/>
        <v>0</v>
      </c>
      <c r="BA63" s="1">
        <f t="shared" si="40"/>
        <v>0</v>
      </c>
      <c r="BB63" s="1">
        <f t="shared" si="40"/>
        <v>0</v>
      </c>
      <c r="BC63" s="1">
        <f t="shared" si="40"/>
        <v>0</v>
      </c>
      <c r="BD63" s="1">
        <f t="shared" si="40"/>
        <v>0</v>
      </c>
      <c r="BE63" s="1">
        <f t="shared" si="40"/>
        <v>0</v>
      </c>
      <c r="BF63" s="1">
        <f t="shared" si="40"/>
        <v>0</v>
      </c>
      <c r="BG63" s="1">
        <f t="shared" si="40"/>
        <v>0</v>
      </c>
      <c r="BH63" s="1">
        <f t="shared" si="40"/>
        <v>0</v>
      </c>
      <c r="BI63" s="1">
        <f t="shared" si="40"/>
        <v>0</v>
      </c>
      <c r="BJ63" s="1">
        <f t="shared" si="40"/>
        <v>0</v>
      </c>
      <c r="BK63" s="1">
        <f t="shared" si="40"/>
        <v>0</v>
      </c>
      <c r="BL63" s="1">
        <f t="shared" si="40"/>
        <v>0</v>
      </c>
      <c r="BM63" s="1">
        <f t="shared" si="40"/>
        <v>0</v>
      </c>
      <c r="BN63" s="1">
        <f t="shared" si="40"/>
        <v>0</v>
      </c>
      <c r="BO63" s="1">
        <f t="shared" si="40"/>
        <v>0</v>
      </c>
      <c r="BP63" s="1">
        <f t="shared" si="40"/>
        <v>0</v>
      </c>
      <c r="BQ63" s="1">
        <f t="shared" si="40"/>
        <v>0</v>
      </c>
      <c r="BR63" s="1">
        <f t="shared" si="40"/>
        <v>0</v>
      </c>
      <c r="BS63" s="1">
        <f t="shared" si="40"/>
        <v>0</v>
      </c>
      <c r="BT63" s="1">
        <f t="shared" si="40"/>
        <v>0</v>
      </c>
      <c r="BU63" s="1">
        <f t="shared" si="40"/>
        <v>0</v>
      </c>
      <c r="BV63" s="1">
        <f t="shared" si="40"/>
        <v>0</v>
      </c>
      <c r="BW63" s="1">
        <f t="shared" si="40"/>
        <v>0</v>
      </c>
      <c r="BX63" s="1">
        <f t="shared" si="40"/>
        <v>0</v>
      </c>
      <c r="BY63" s="1">
        <f t="shared" si="40"/>
        <v>0</v>
      </c>
      <c r="BZ63" s="1">
        <f t="shared" si="40"/>
        <v>0</v>
      </c>
      <c r="CA63" s="1">
        <f t="shared" si="40"/>
        <v>0</v>
      </c>
      <c r="CB63" s="1">
        <f t="shared" si="40"/>
        <v>0</v>
      </c>
      <c r="CC63" s="1">
        <f t="shared" si="40"/>
        <v>0</v>
      </c>
      <c r="CD63" s="1">
        <f t="shared" si="40"/>
        <v>0</v>
      </c>
      <c r="CE63" s="1">
        <f t="shared" ref="CE63:EP63" si="41">IF(CE72&lt;=0,1,0)</f>
        <v>0</v>
      </c>
      <c r="CF63" s="1">
        <f t="shared" si="41"/>
        <v>0</v>
      </c>
      <c r="CG63" s="1">
        <f t="shared" si="41"/>
        <v>0</v>
      </c>
      <c r="CH63" s="1">
        <f t="shared" si="41"/>
        <v>0</v>
      </c>
      <c r="CI63" s="1">
        <f t="shared" si="41"/>
        <v>0</v>
      </c>
      <c r="CJ63" s="1">
        <f t="shared" si="41"/>
        <v>0</v>
      </c>
      <c r="CK63" s="1">
        <f t="shared" si="41"/>
        <v>0</v>
      </c>
      <c r="CL63" s="1">
        <f t="shared" si="41"/>
        <v>0</v>
      </c>
      <c r="CM63" s="1">
        <f t="shared" si="41"/>
        <v>0</v>
      </c>
      <c r="CN63" s="1">
        <f t="shared" si="41"/>
        <v>0</v>
      </c>
      <c r="CO63" s="1">
        <f t="shared" si="41"/>
        <v>0</v>
      </c>
      <c r="CP63" s="1">
        <f t="shared" si="41"/>
        <v>0</v>
      </c>
      <c r="CQ63" s="1">
        <f t="shared" si="41"/>
        <v>0</v>
      </c>
      <c r="CR63" s="1">
        <f t="shared" si="41"/>
        <v>0</v>
      </c>
      <c r="CS63" s="1">
        <f t="shared" si="41"/>
        <v>0</v>
      </c>
      <c r="CT63" s="1">
        <f t="shared" si="41"/>
        <v>0</v>
      </c>
      <c r="CU63" s="1">
        <f t="shared" si="41"/>
        <v>0</v>
      </c>
      <c r="CV63" s="1">
        <f t="shared" si="41"/>
        <v>0</v>
      </c>
      <c r="CW63" s="1">
        <f t="shared" si="41"/>
        <v>0</v>
      </c>
      <c r="CX63" s="1">
        <f t="shared" si="41"/>
        <v>0</v>
      </c>
      <c r="CY63" s="1">
        <f t="shared" si="41"/>
        <v>0</v>
      </c>
      <c r="CZ63" s="1">
        <f t="shared" si="41"/>
        <v>0</v>
      </c>
      <c r="DA63" s="1">
        <f t="shared" si="41"/>
        <v>0</v>
      </c>
      <c r="DB63" s="1">
        <f t="shared" si="41"/>
        <v>0</v>
      </c>
      <c r="DC63" s="1">
        <f t="shared" si="41"/>
        <v>0</v>
      </c>
      <c r="DD63" s="1">
        <f t="shared" si="41"/>
        <v>0</v>
      </c>
      <c r="DE63" s="1">
        <f t="shared" si="41"/>
        <v>0</v>
      </c>
      <c r="DF63" s="1">
        <f t="shared" si="41"/>
        <v>0</v>
      </c>
      <c r="DG63" s="1">
        <f t="shared" si="41"/>
        <v>0</v>
      </c>
      <c r="DH63" s="1">
        <f t="shared" si="41"/>
        <v>0</v>
      </c>
      <c r="DI63" s="1">
        <f t="shared" si="41"/>
        <v>0</v>
      </c>
      <c r="DJ63" s="1">
        <f t="shared" si="41"/>
        <v>0</v>
      </c>
      <c r="DK63" s="1">
        <f t="shared" si="41"/>
        <v>0</v>
      </c>
      <c r="DL63" s="1">
        <f t="shared" si="41"/>
        <v>0</v>
      </c>
      <c r="DM63" s="1">
        <f t="shared" si="41"/>
        <v>0</v>
      </c>
      <c r="DN63" s="1">
        <f t="shared" si="41"/>
        <v>0</v>
      </c>
      <c r="DO63" s="1">
        <f t="shared" si="41"/>
        <v>0</v>
      </c>
      <c r="DP63" s="1">
        <f t="shared" si="41"/>
        <v>0</v>
      </c>
      <c r="DQ63" s="1">
        <f t="shared" si="41"/>
        <v>0</v>
      </c>
      <c r="DR63" s="1">
        <f t="shared" si="41"/>
        <v>0</v>
      </c>
      <c r="DS63" s="1">
        <f t="shared" si="41"/>
        <v>0</v>
      </c>
      <c r="DT63" s="1">
        <f t="shared" si="41"/>
        <v>0</v>
      </c>
      <c r="DU63" s="1">
        <f t="shared" si="41"/>
        <v>0</v>
      </c>
      <c r="DV63" s="1">
        <f t="shared" si="41"/>
        <v>0</v>
      </c>
      <c r="DW63" s="1">
        <f t="shared" si="41"/>
        <v>0</v>
      </c>
      <c r="DX63" s="1">
        <f t="shared" si="41"/>
        <v>0</v>
      </c>
      <c r="DY63" s="1">
        <f t="shared" si="41"/>
        <v>0</v>
      </c>
      <c r="DZ63" s="1">
        <f t="shared" si="41"/>
        <v>0</v>
      </c>
      <c r="EA63" s="1">
        <f t="shared" si="41"/>
        <v>0</v>
      </c>
      <c r="EB63" s="1">
        <f t="shared" si="41"/>
        <v>0</v>
      </c>
      <c r="EC63" s="1">
        <f t="shared" si="41"/>
        <v>0</v>
      </c>
      <c r="ED63" s="1">
        <f t="shared" si="41"/>
        <v>0</v>
      </c>
      <c r="EE63" s="1">
        <f t="shared" si="41"/>
        <v>0</v>
      </c>
      <c r="EF63" s="1">
        <f t="shared" si="41"/>
        <v>0</v>
      </c>
      <c r="EG63" s="1">
        <f t="shared" si="41"/>
        <v>0</v>
      </c>
      <c r="EH63" s="1">
        <f t="shared" si="41"/>
        <v>0</v>
      </c>
      <c r="EI63" s="1">
        <f t="shared" si="41"/>
        <v>0</v>
      </c>
      <c r="EJ63" s="1">
        <f t="shared" si="41"/>
        <v>0</v>
      </c>
      <c r="EK63" s="1">
        <f t="shared" si="41"/>
        <v>0</v>
      </c>
      <c r="EL63" s="1">
        <f t="shared" si="41"/>
        <v>0</v>
      </c>
      <c r="EM63" s="1">
        <f t="shared" si="41"/>
        <v>0</v>
      </c>
      <c r="EN63" s="1">
        <f t="shared" si="41"/>
        <v>0</v>
      </c>
      <c r="EO63" s="1">
        <f t="shared" si="41"/>
        <v>0</v>
      </c>
      <c r="EP63" s="1">
        <f t="shared" si="41"/>
        <v>0</v>
      </c>
      <c r="EQ63" s="1">
        <f t="shared" ref="EQ63:HB63" si="42">IF(EQ72&lt;=0,1,0)</f>
        <v>0</v>
      </c>
      <c r="ER63" s="1">
        <f t="shared" si="42"/>
        <v>0</v>
      </c>
      <c r="ES63" s="1">
        <f t="shared" si="42"/>
        <v>0</v>
      </c>
      <c r="ET63" s="1">
        <f t="shared" si="42"/>
        <v>0</v>
      </c>
      <c r="EU63" s="1">
        <f t="shared" si="42"/>
        <v>0</v>
      </c>
      <c r="EV63" s="1">
        <f t="shared" si="42"/>
        <v>0</v>
      </c>
      <c r="EW63" s="1">
        <f t="shared" si="42"/>
        <v>0</v>
      </c>
      <c r="EX63" s="1">
        <f t="shared" si="42"/>
        <v>0</v>
      </c>
      <c r="EY63" s="1">
        <f t="shared" si="42"/>
        <v>0</v>
      </c>
      <c r="EZ63" s="1">
        <f t="shared" si="42"/>
        <v>0</v>
      </c>
      <c r="FA63" s="1">
        <f t="shared" si="42"/>
        <v>0</v>
      </c>
      <c r="FB63" s="1">
        <f t="shared" si="42"/>
        <v>0</v>
      </c>
      <c r="FC63" s="1">
        <f t="shared" si="42"/>
        <v>0</v>
      </c>
      <c r="FD63" s="1">
        <f t="shared" si="42"/>
        <v>0</v>
      </c>
      <c r="FE63" s="1">
        <f t="shared" si="42"/>
        <v>0</v>
      </c>
      <c r="FF63" s="1">
        <f t="shared" si="42"/>
        <v>0</v>
      </c>
      <c r="FG63" s="1">
        <f t="shared" si="42"/>
        <v>0</v>
      </c>
      <c r="FH63" s="1">
        <f t="shared" si="42"/>
        <v>0</v>
      </c>
      <c r="FI63" s="1">
        <f t="shared" si="42"/>
        <v>0</v>
      </c>
      <c r="FJ63" s="1">
        <f t="shared" si="42"/>
        <v>0</v>
      </c>
      <c r="FK63" s="1">
        <f t="shared" si="42"/>
        <v>0</v>
      </c>
      <c r="FL63" s="1">
        <f t="shared" si="42"/>
        <v>0</v>
      </c>
      <c r="FM63" s="1">
        <f t="shared" si="42"/>
        <v>0</v>
      </c>
      <c r="FN63" s="1">
        <f t="shared" si="42"/>
        <v>0</v>
      </c>
      <c r="FO63" s="1">
        <f t="shared" si="42"/>
        <v>0</v>
      </c>
      <c r="FP63" s="1">
        <f t="shared" si="42"/>
        <v>0</v>
      </c>
      <c r="FQ63" s="1">
        <f t="shared" si="42"/>
        <v>0</v>
      </c>
      <c r="FR63" s="1">
        <f t="shared" si="42"/>
        <v>0</v>
      </c>
      <c r="FS63" s="1">
        <f t="shared" si="42"/>
        <v>0</v>
      </c>
      <c r="FT63" s="1">
        <f t="shared" si="42"/>
        <v>0</v>
      </c>
      <c r="FU63" s="1">
        <f t="shared" si="42"/>
        <v>0</v>
      </c>
      <c r="FV63" s="1">
        <f t="shared" si="42"/>
        <v>0</v>
      </c>
      <c r="FW63" s="1">
        <f t="shared" si="42"/>
        <v>0</v>
      </c>
      <c r="FX63" s="1">
        <f t="shared" si="42"/>
        <v>0</v>
      </c>
      <c r="FY63" s="1">
        <f t="shared" si="42"/>
        <v>0</v>
      </c>
      <c r="FZ63" s="1">
        <f t="shared" si="42"/>
        <v>0</v>
      </c>
      <c r="GA63" s="1">
        <f t="shared" si="42"/>
        <v>0</v>
      </c>
      <c r="GB63" s="1">
        <f t="shared" si="42"/>
        <v>0</v>
      </c>
      <c r="GC63" s="1">
        <f t="shared" si="42"/>
        <v>0</v>
      </c>
      <c r="GD63" s="1">
        <f t="shared" si="42"/>
        <v>0</v>
      </c>
      <c r="GE63" s="1">
        <f t="shared" si="42"/>
        <v>0</v>
      </c>
      <c r="GF63" s="1">
        <f t="shared" si="42"/>
        <v>0</v>
      </c>
      <c r="GG63" s="1">
        <f t="shared" si="42"/>
        <v>0</v>
      </c>
      <c r="GH63" s="1">
        <f t="shared" si="42"/>
        <v>0</v>
      </c>
      <c r="GI63" s="1">
        <f t="shared" si="42"/>
        <v>0</v>
      </c>
      <c r="GJ63" s="1">
        <f t="shared" si="42"/>
        <v>0</v>
      </c>
      <c r="GK63" s="1">
        <f t="shared" si="42"/>
        <v>0</v>
      </c>
      <c r="GL63" s="1">
        <f t="shared" si="42"/>
        <v>0</v>
      </c>
      <c r="GM63" s="1">
        <f t="shared" si="42"/>
        <v>0</v>
      </c>
      <c r="GN63" s="1">
        <f t="shared" si="42"/>
        <v>0</v>
      </c>
      <c r="GO63" s="1">
        <f t="shared" si="42"/>
        <v>0</v>
      </c>
      <c r="GP63" s="1">
        <f t="shared" si="42"/>
        <v>0</v>
      </c>
      <c r="GQ63" s="1">
        <f t="shared" si="42"/>
        <v>0</v>
      </c>
      <c r="GR63" s="1">
        <f t="shared" si="42"/>
        <v>0</v>
      </c>
      <c r="GS63" s="1">
        <f t="shared" si="42"/>
        <v>0</v>
      </c>
      <c r="GT63" s="1">
        <f t="shared" si="42"/>
        <v>0</v>
      </c>
      <c r="GU63" s="1">
        <f t="shared" si="42"/>
        <v>0</v>
      </c>
      <c r="GV63" s="1">
        <f t="shared" si="42"/>
        <v>0</v>
      </c>
      <c r="GW63" s="1">
        <f t="shared" si="42"/>
        <v>0</v>
      </c>
      <c r="GX63" s="1">
        <f t="shared" si="42"/>
        <v>0</v>
      </c>
      <c r="GY63" s="1">
        <f t="shared" si="42"/>
        <v>0</v>
      </c>
      <c r="GZ63" s="1">
        <f t="shared" si="42"/>
        <v>0</v>
      </c>
      <c r="HA63" s="1">
        <f t="shared" si="42"/>
        <v>0</v>
      </c>
      <c r="HB63" s="1">
        <f t="shared" si="42"/>
        <v>0</v>
      </c>
      <c r="HC63" s="1">
        <f t="shared" ref="HC63:IR63" si="43">IF(HC72&lt;=0,1,0)</f>
        <v>0</v>
      </c>
      <c r="HD63" s="1">
        <f t="shared" si="43"/>
        <v>0</v>
      </c>
      <c r="HE63" s="1">
        <f t="shared" si="43"/>
        <v>0</v>
      </c>
      <c r="HF63" s="1">
        <f t="shared" si="43"/>
        <v>0</v>
      </c>
      <c r="HG63" s="1">
        <f t="shared" si="43"/>
        <v>0</v>
      </c>
      <c r="HH63" s="1">
        <f t="shared" si="43"/>
        <v>0</v>
      </c>
      <c r="HI63" s="1">
        <f t="shared" si="43"/>
        <v>0</v>
      </c>
      <c r="HJ63" s="1">
        <f t="shared" si="43"/>
        <v>0</v>
      </c>
      <c r="HK63" s="1">
        <f t="shared" si="43"/>
        <v>0</v>
      </c>
      <c r="HL63" s="1">
        <f t="shared" si="43"/>
        <v>0</v>
      </c>
      <c r="HM63" s="1">
        <f t="shared" si="43"/>
        <v>0</v>
      </c>
      <c r="HN63" s="1">
        <f t="shared" si="43"/>
        <v>0</v>
      </c>
      <c r="HO63" s="1">
        <f t="shared" si="43"/>
        <v>0</v>
      </c>
      <c r="HP63" s="1">
        <f t="shared" si="43"/>
        <v>0</v>
      </c>
      <c r="HQ63" s="1">
        <f t="shared" si="43"/>
        <v>0</v>
      </c>
      <c r="HR63" s="1">
        <f t="shared" si="43"/>
        <v>0</v>
      </c>
      <c r="HS63" s="1">
        <f t="shared" si="43"/>
        <v>0</v>
      </c>
      <c r="HT63" s="1">
        <f t="shared" si="43"/>
        <v>0</v>
      </c>
      <c r="HU63" s="1">
        <f t="shared" si="43"/>
        <v>0</v>
      </c>
      <c r="HV63" s="1">
        <f t="shared" si="43"/>
        <v>0</v>
      </c>
      <c r="HW63" s="1">
        <f t="shared" si="43"/>
        <v>0</v>
      </c>
      <c r="HX63" s="1">
        <f t="shared" si="43"/>
        <v>0</v>
      </c>
      <c r="HY63" s="1">
        <f t="shared" si="43"/>
        <v>0</v>
      </c>
      <c r="HZ63" s="1">
        <f t="shared" si="43"/>
        <v>0</v>
      </c>
      <c r="IA63" s="1">
        <f t="shared" si="43"/>
        <v>0</v>
      </c>
      <c r="IB63" s="1">
        <f t="shared" si="43"/>
        <v>0</v>
      </c>
      <c r="IC63" s="1">
        <f t="shared" si="43"/>
        <v>0</v>
      </c>
      <c r="ID63" s="1">
        <f t="shared" si="43"/>
        <v>0</v>
      </c>
      <c r="IE63" s="1">
        <f t="shared" si="43"/>
        <v>0</v>
      </c>
      <c r="IF63" s="1">
        <f t="shared" si="43"/>
        <v>0</v>
      </c>
      <c r="IG63" s="1">
        <f t="shared" si="43"/>
        <v>0</v>
      </c>
      <c r="IH63" s="1">
        <f t="shared" si="43"/>
        <v>0</v>
      </c>
      <c r="II63" s="1">
        <f t="shared" si="43"/>
        <v>0</v>
      </c>
      <c r="IJ63" s="1">
        <f t="shared" si="43"/>
        <v>0</v>
      </c>
      <c r="IK63" s="1">
        <f t="shared" si="43"/>
        <v>0</v>
      </c>
      <c r="IL63" s="1">
        <f t="shared" si="43"/>
        <v>0</v>
      </c>
      <c r="IM63" s="1">
        <f t="shared" si="43"/>
        <v>0</v>
      </c>
      <c r="IN63" s="1">
        <f t="shared" si="43"/>
        <v>0</v>
      </c>
      <c r="IO63" s="1">
        <f t="shared" si="43"/>
        <v>0</v>
      </c>
      <c r="IP63" s="1">
        <f t="shared" si="43"/>
        <v>0</v>
      </c>
      <c r="IQ63" s="1">
        <f t="shared" si="43"/>
        <v>0</v>
      </c>
      <c r="IR63" s="1">
        <f t="shared" si="43"/>
        <v>0</v>
      </c>
      <c r="IS63" s="1">
        <f t="shared" ref="IS63:JD63" si="44">IF(IS72&lt;=0,1,0)</f>
        <v>0</v>
      </c>
      <c r="IT63" s="1">
        <f t="shared" si="44"/>
        <v>0</v>
      </c>
      <c r="IU63" s="1">
        <f t="shared" si="44"/>
        <v>0</v>
      </c>
      <c r="IV63" s="1">
        <f t="shared" si="44"/>
        <v>0</v>
      </c>
      <c r="IW63" s="1">
        <f t="shared" si="44"/>
        <v>0</v>
      </c>
      <c r="IX63" s="1">
        <f t="shared" si="44"/>
        <v>0</v>
      </c>
      <c r="IY63" s="1">
        <f t="shared" si="44"/>
        <v>0</v>
      </c>
      <c r="IZ63" s="1">
        <f t="shared" si="44"/>
        <v>0</v>
      </c>
      <c r="JA63" s="1">
        <f t="shared" si="44"/>
        <v>0</v>
      </c>
      <c r="JB63" s="1">
        <f t="shared" si="44"/>
        <v>0</v>
      </c>
      <c r="JC63" s="1">
        <f t="shared" si="44"/>
        <v>0</v>
      </c>
      <c r="JD63" s="1">
        <f t="shared" si="44"/>
        <v>0</v>
      </c>
      <c r="JE63" s="1">
        <f t="shared" ref="JE63:JG63" si="45">IF(JE72&lt;=0,1,0)</f>
        <v>0</v>
      </c>
      <c r="JF63" s="1">
        <f t="shared" si="45"/>
        <v>0</v>
      </c>
      <c r="JG63" s="1">
        <f t="shared" si="45"/>
        <v>0</v>
      </c>
    </row>
    <row r="64" spans="3:267" ht="12.75" hidden="1" customHeight="1" x14ac:dyDescent="0.25">
      <c r="C64" s="83" t="s">
        <v>81</v>
      </c>
      <c r="D64" s="59">
        <f>MAX(D60:D63)</f>
        <v>0</v>
      </c>
      <c r="IS64" s="93"/>
      <c r="IT64" s="93"/>
      <c r="IU64" s="93"/>
      <c r="IV64" s="93"/>
      <c r="IW64" s="93"/>
      <c r="IX64" s="93"/>
      <c r="IY64" s="93"/>
      <c r="IZ64" s="93"/>
      <c r="JA64" s="93"/>
      <c r="JB64" s="93"/>
      <c r="JC64" s="93"/>
      <c r="JD64" s="93"/>
      <c r="JE64" s="93"/>
      <c r="JF64" s="93"/>
      <c r="JG64" s="93"/>
    </row>
    <row r="65" spans="16:267" ht="12.75" hidden="1" customHeight="1" x14ac:dyDescent="0.25">
      <c r="P65" s="2" t="s">
        <v>32</v>
      </c>
      <c r="Q65" s="62">
        <f>Q66/60</f>
        <v>0</v>
      </c>
      <c r="R65" s="62">
        <f t="shared" ref="R65:CC66" si="46">R66/60</f>
        <v>7.4334727993445576E-3</v>
      </c>
      <c r="S65" s="62">
        <f t="shared" si="46"/>
        <v>1.4866945598689115E-2</v>
      </c>
      <c r="T65" s="62">
        <f t="shared" si="46"/>
        <v>2.2300418398033671E-2</v>
      </c>
      <c r="U65" s="62">
        <f t="shared" si="46"/>
        <v>2.973389119737823E-2</v>
      </c>
      <c r="V65" s="62">
        <f t="shared" si="46"/>
        <v>3.716736399672279E-2</v>
      </c>
      <c r="W65" s="62">
        <f t="shared" si="46"/>
        <v>4.4600836796067342E-2</v>
      </c>
      <c r="X65" s="62">
        <f t="shared" si="46"/>
        <v>5.2034309595411901E-2</v>
      </c>
      <c r="Y65" s="62">
        <f t="shared" si="46"/>
        <v>5.946778239475646E-2</v>
      </c>
      <c r="Z65" s="62">
        <f t="shared" si="46"/>
        <v>6.690125519410102E-2</v>
      </c>
      <c r="AA65" s="62">
        <f t="shared" si="46"/>
        <v>7.4334727993445579E-2</v>
      </c>
      <c r="AB65" s="62">
        <f t="shared" si="46"/>
        <v>8.1768200792790138E-2</v>
      </c>
      <c r="AC65" s="62">
        <f t="shared" si="46"/>
        <v>8.9201673592134684E-2</v>
      </c>
      <c r="AD65" s="62">
        <f t="shared" si="46"/>
        <v>9.6635146391479243E-2</v>
      </c>
      <c r="AE65" s="62">
        <f t="shared" si="46"/>
        <v>0.1040686191908238</v>
      </c>
      <c r="AF65" s="62">
        <f t="shared" si="46"/>
        <v>0.11150209199016836</v>
      </c>
      <c r="AG65" s="62">
        <f t="shared" si="46"/>
        <v>0.11893556478951292</v>
      </c>
      <c r="AH65" s="62">
        <f t="shared" si="46"/>
        <v>0.12636903758885748</v>
      </c>
      <c r="AI65" s="62">
        <f t="shared" si="46"/>
        <v>0.13380251038820204</v>
      </c>
      <c r="AJ65" s="62">
        <f t="shared" si="46"/>
        <v>0.1412359831875466</v>
      </c>
      <c r="AK65" s="62">
        <f t="shared" si="46"/>
        <v>0.14866945598689116</v>
      </c>
      <c r="AL65" s="62">
        <f t="shared" si="46"/>
        <v>0.15610292878623572</v>
      </c>
      <c r="AM65" s="62">
        <f t="shared" si="46"/>
        <v>0.16353640158558028</v>
      </c>
      <c r="AN65" s="62">
        <f t="shared" si="46"/>
        <v>0.17096987438492484</v>
      </c>
      <c r="AO65" s="62">
        <f t="shared" si="46"/>
        <v>0.17840334718426937</v>
      </c>
      <c r="AP65" s="62">
        <f t="shared" si="46"/>
        <v>0.18583681998361395</v>
      </c>
      <c r="AQ65" s="62">
        <f t="shared" si="46"/>
        <v>0.19327029278295849</v>
      </c>
      <c r="AR65" s="62">
        <f t="shared" si="46"/>
        <v>0.20070376558230307</v>
      </c>
      <c r="AS65" s="62">
        <f t="shared" si="46"/>
        <v>0.2081372383816476</v>
      </c>
      <c r="AT65" s="62">
        <f t="shared" si="46"/>
        <v>0.21557071118099219</v>
      </c>
      <c r="AU65" s="62">
        <f t="shared" si="46"/>
        <v>0.22300418398033672</v>
      </c>
      <c r="AV65" s="62">
        <f t="shared" si="46"/>
        <v>0.23043765677968128</v>
      </c>
      <c r="AW65" s="62">
        <f t="shared" si="46"/>
        <v>0.23787112957902584</v>
      </c>
      <c r="AX65" s="62">
        <f t="shared" si="46"/>
        <v>0.24530460237837037</v>
      </c>
      <c r="AY65" s="62">
        <f t="shared" si="46"/>
        <v>0.25273807517771496</v>
      </c>
      <c r="AZ65" s="62">
        <f t="shared" si="46"/>
        <v>0.26017154797705949</v>
      </c>
      <c r="BA65" s="62">
        <f t="shared" si="46"/>
        <v>0.26760502077640408</v>
      </c>
      <c r="BB65" s="62">
        <f t="shared" si="46"/>
        <v>0.27503849357574861</v>
      </c>
      <c r="BC65" s="62">
        <f t="shared" si="46"/>
        <v>0.2824719663750932</v>
      </c>
      <c r="BD65" s="62">
        <f t="shared" si="46"/>
        <v>0.28990543917443773</v>
      </c>
      <c r="BE65" s="62">
        <f t="shared" si="46"/>
        <v>0.29733891197378232</v>
      </c>
      <c r="BF65" s="62">
        <f t="shared" si="46"/>
        <v>0.30477238477312685</v>
      </c>
      <c r="BG65" s="62">
        <f t="shared" si="46"/>
        <v>0.31220585757247143</v>
      </c>
      <c r="BH65" s="62">
        <f t="shared" si="46"/>
        <v>0.31963933037181597</v>
      </c>
      <c r="BI65" s="62">
        <f t="shared" si="46"/>
        <v>0.32707280317116055</v>
      </c>
      <c r="BJ65" s="62">
        <f t="shared" si="46"/>
        <v>0.33450627597050508</v>
      </c>
      <c r="BK65" s="62">
        <f t="shared" si="46"/>
        <v>0.34193974876984967</v>
      </c>
      <c r="BL65" s="62">
        <f t="shared" si="46"/>
        <v>0.3493732215691942</v>
      </c>
      <c r="BM65" s="62">
        <f t="shared" si="46"/>
        <v>0.35680669436853873</v>
      </c>
      <c r="BN65" s="62">
        <f t="shared" si="46"/>
        <v>0.36424016716788332</v>
      </c>
      <c r="BO65" s="62">
        <f t="shared" si="46"/>
        <v>0.37167363996722791</v>
      </c>
      <c r="BP65" s="62">
        <f t="shared" si="46"/>
        <v>0.37910711276657238</v>
      </c>
      <c r="BQ65" s="62">
        <f t="shared" si="46"/>
        <v>0.38654058556591697</v>
      </c>
      <c r="BR65" s="62">
        <f t="shared" si="46"/>
        <v>0.3939740583652615</v>
      </c>
      <c r="BS65" s="62">
        <f t="shared" si="46"/>
        <v>0.40140753116460615</v>
      </c>
      <c r="BT65" s="62">
        <f t="shared" si="46"/>
        <v>0.40884100396395062</v>
      </c>
      <c r="BU65" s="62">
        <f t="shared" si="46"/>
        <v>0.41627447676329521</v>
      </c>
      <c r="BV65" s="62">
        <f t="shared" si="46"/>
        <v>0.42370794956263974</v>
      </c>
      <c r="BW65" s="62">
        <f t="shared" si="46"/>
        <v>0.43114142236198438</v>
      </c>
      <c r="BX65" s="62">
        <f t="shared" si="46"/>
        <v>0.43857489516132886</v>
      </c>
      <c r="BY65" s="62">
        <f t="shared" si="46"/>
        <v>0.44600836796067345</v>
      </c>
      <c r="BZ65" s="62">
        <f t="shared" si="46"/>
        <v>0.45344184076001798</v>
      </c>
      <c r="CA65" s="62">
        <f t="shared" si="46"/>
        <v>0.46087531355936256</v>
      </c>
      <c r="CB65" s="62">
        <f t="shared" si="46"/>
        <v>0.4683087863587071</v>
      </c>
      <c r="CC65" s="62">
        <f t="shared" si="46"/>
        <v>0.47574225915805168</v>
      </c>
      <c r="CD65" s="62">
        <f t="shared" ref="CD65:EO66" si="47">CD66/60</f>
        <v>0.48317573195739627</v>
      </c>
      <c r="CE65" s="62">
        <f t="shared" si="47"/>
        <v>0.49060920475674075</v>
      </c>
      <c r="CF65" s="62">
        <f t="shared" si="47"/>
        <v>0.49804267755608539</v>
      </c>
      <c r="CG65" s="62">
        <f t="shared" si="47"/>
        <v>0.50547615035542992</v>
      </c>
      <c r="CH65" s="62">
        <f t="shared" si="47"/>
        <v>0.51290962315477451</v>
      </c>
      <c r="CI65" s="62">
        <f t="shared" si="47"/>
        <v>0.52034309595411898</v>
      </c>
      <c r="CJ65" s="62">
        <f t="shared" si="47"/>
        <v>0.52777656875346357</v>
      </c>
      <c r="CK65" s="62">
        <f t="shared" si="47"/>
        <v>0.53521004155280816</v>
      </c>
      <c r="CL65" s="62">
        <f t="shared" si="47"/>
        <v>0.54264351435215263</v>
      </c>
      <c r="CM65" s="62">
        <f t="shared" si="47"/>
        <v>0.55007698715149722</v>
      </c>
      <c r="CN65" s="62">
        <f t="shared" si="47"/>
        <v>0.55751045995084181</v>
      </c>
      <c r="CO65" s="62">
        <f t="shared" si="47"/>
        <v>0.56494393275018639</v>
      </c>
      <c r="CP65" s="62">
        <f t="shared" si="47"/>
        <v>0.57237740554953098</v>
      </c>
      <c r="CQ65" s="62">
        <f t="shared" si="47"/>
        <v>0.57981087834887546</v>
      </c>
      <c r="CR65" s="62">
        <f t="shared" si="47"/>
        <v>0.58724435114822005</v>
      </c>
      <c r="CS65" s="62">
        <f t="shared" si="47"/>
        <v>0.59467782394756463</v>
      </c>
      <c r="CT65" s="62">
        <f t="shared" si="47"/>
        <v>0.60211129674690911</v>
      </c>
      <c r="CU65" s="62">
        <f t="shared" si="47"/>
        <v>0.6095447695462537</v>
      </c>
      <c r="CV65" s="62">
        <f t="shared" si="47"/>
        <v>0.61697824234559817</v>
      </c>
      <c r="CW65" s="62">
        <f t="shared" si="47"/>
        <v>0.62441171514494287</v>
      </c>
      <c r="CX65" s="62">
        <f t="shared" si="47"/>
        <v>0.63184518794428746</v>
      </c>
      <c r="CY65" s="62">
        <f t="shared" si="47"/>
        <v>0.63927866074363193</v>
      </c>
      <c r="CZ65" s="62">
        <f t="shared" si="47"/>
        <v>0.64671213354297641</v>
      </c>
      <c r="DA65" s="62">
        <f t="shared" si="47"/>
        <v>0.65414560634232111</v>
      </c>
      <c r="DB65" s="62">
        <f t="shared" si="47"/>
        <v>0.66157907914166558</v>
      </c>
      <c r="DC65" s="62">
        <f t="shared" si="47"/>
        <v>0.66901255194101017</v>
      </c>
      <c r="DD65" s="62">
        <f t="shared" si="47"/>
        <v>0.67644602474035465</v>
      </c>
      <c r="DE65" s="62">
        <f t="shared" si="47"/>
        <v>0.68387949753969934</v>
      </c>
      <c r="DF65" s="62">
        <f t="shared" si="47"/>
        <v>0.69131297033904393</v>
      </c>
      <c r="DG65" s="62">
        <f t="shared" si="47"/>
        <v>0.69874644313838841</v>
      </c>
      <c r="DH65" s="62">
        <f t="shared" si="47"/>
        <v>0.70617991593773288</v>
      </c>
      <c r="DI65" s="62">
        <f t="shared" si="47"/>
        <v>0.71361338873707747</v>
      </c>
      <c r="DJ65" s="62">
        <f t="shared" si="47"/>
        <v>0.72104686153642206</v>
      </c>
      <c r="DK65" s="62">
        <f t="shared" si="47"/>
        <v>0.72848033433576664</v>
      </c>
      <c r="DL65" s="62">
        <f t="shared" si="47"/>
        <v>0.73591380713511123</v>
      </c>
      <c r="DM65" s="62">
        <f t="shared" si="47"/>
        <v>0.74334727993445582</v>
      </c>
      <c r="DN65" s="62">
        <f t="shared" si="47"/>
        <v>0.75078075273380029</v>
      </c>
      <c r="DO65" s="62">
        <f t="shared" si="47"/>
        <v>0.75821422553314477</v>
      </c>
      <c r="DP65" s="62">
        <f t="shared" si="47"/>
        <v>0.76564769833248947</v>
      </c>
      <c r="DQ65" s="62">
        <f t="shared" si="47"/>
        <v>0.77308117113183394</v>
      </c>
      <c r="DR65" s="62">
        <f t="shared" si="47"/>
        <v>0.78051464393117853</v>
      </c>
      <c r="DS65" s="62">
        <f t="shared" si="47"/>
        <v>0.78794811673052301</v>
      </c>
      <c r="DT65" s="62">
        <f t="shared" si="47"/>
        <v>0.79538158952986771</v>
      </c>
      <c r="DU65" s="62">
        <f t="shared" si="47"/>
        <v>0.80281506232921229</v>
      </c>
      <c r="DV65" s="62">
        <f t="shared" si="47"/>
        <v>0.81024853512855677</v>
      </c>
      <c r="DW65" s="62">
        <f t="shared" si="47"/>
        <v>0.81768200792790124</v>
      </c>
      <c r="DX65" s="62">
        <f t="shared" si="47"/>
        <v>0.82511548072724594</v>
      </c>
      <c r="DY65" s="62">
        <f t="shared" si="47"/>
        <v>0.83254895352659042</v>
      </c>
      <c r="DZ65" s="62">
        <f t="shared" si="47"/>
        <v>0.83998242632593501</v>
      </c>
      <c r="EA65" s="62">
        <f t="shared" si="47"/>
        <v>0.84741589912527948</v>
      </c>
      <c r="EB65" s="62">
        <f t="shared" si="47"/>
        <v>0.85484937192462418</v>
      </c>
      <c r="EC65" s="62">
        <f t="shared" si="47"/>
        <v>0.86228284472396877</v>
      </c>
      <c r="ED65" s="62">
        <f t="shared" si="47"/>
        <v>0.86971631752331313</v>
      </c>
      <c r="EE65" s="62">
        <f t="shared" si="47"/>
        <v>0.87714979032265772</v>
      </c>
      <c r="EF65" s="62">
        <f t="shared" si="47"/>
        <v>0.88458326312200231</v>
      </c>
      <c r="EG65" s="62">
        <f t="shared" si="47"/>
        <v>0.89201673592134689</v>
      </c>
      <c r="EH65" s="62">
        <f t="shared" si="47"/>
        <v>0.89945020872069148</v>
      </c>
      <c r="EI65" s="62">
        <f t="shared" si="47"/>
        <v>0.90688368152003596</v>
      </c>
      <c r="EJ65" s="62">
        <f t="shared" si="47"/>
        <v>0.91431715431938065</v>
      </c>
      <c r="EK65" s="62">
        <f t="shared" si="47"/>
        <v>0.92175062711872513</v>
      </c>
      <c r="EL65" s="62">
        <f t="shared" si="47"/>
        <v>0.92918409991806961</v>
      </c>
      <c r="EM65" s="62">
        <f t="shared" si="47"/>
        <v>0.93661757271741419</v>
      </c>
      <c r="EN65" s="62">
        <f t="shared" si="47"/>
        <v>0.94405104551675878</v>
      </c>
      <c r="EO65" s="62">
        <f t="shared" si="47"/>
        <v>0.95148451831610337</v>
      </c>
      <c r="EP65" s="62">
        <f t="shared" ref="EP65:HA66" si="48">EP66/60</f>
        <v>0.95891799111544784</v>
      </c>
      <c r="EQ65" s="62">
        <f t="shared" si="48"/>
        <v>0.96635146391479254</v>
      </c>
      <c r="ER65" s="62">
        <f t="shared" si="48"/>
        <v>0.97378493671413713</v>
      </c>
      <c r="ES65" s="62">
        <f t="shared" si="48"/>
        <v>0.98121840951348149</v>
      </c>
      <c r="ET65" s="62">
        <f t="shared" si="48"/>
        <v>0.98865188231282608</v>
      </c>
      <c r="EU65" s="62">
        <f t="shared" si="48"/>
        <v>0.99608535511217078</v>
      </c>
      <c r="EV65" s="62">
        <f t="shared" si="48"/>
        <v>1.0035188279115153</v>
      </c>
      <c r="EW65" s="62">
        <f t="shared" si="48"/>
        <v>1.0109523007108598</v>
      </c>
      <c r="EX65" s="62">
        <f t="shared" si="48"/>
        <v>1.0183857735102044</v>
      </c>
      <c r="EY65" s="62">
        <f t="shared" si="48"/>
        <v>1.025819246309549</v>
      </c>
      <c r="EZ65" s="62">
        <f t="shared" si="48"/>
        <v>1.0332527191088936</v>
      </c>
      <c r="FA65" s="62">
        <f t="shared" si="48"/>
        <v>1.040686191908238</v>
      </c>
      <c r="FB65" s="62">
        <f t="shared" si="48"/>
        <v>1.0481196647075826</v>
      </c>
      <c r="FC65" s="62">
        <f t="shared" si="48"/>
        <v>1.0555531375069271</v>
      </c>
      <c r="FD65" s="62">
        <f t="shared" si="48"/>
        <v>1.0629866103062717</v>
      </c>
      <c r="FE65" s="62">
        <f t="shared" si="48"/>
        <v>1.0704200831056163</v>
      </c>
      <c r="FF65" s="62">
        <f t="shared" si="48"/>
        <v>1.0778535559049609</v>
      </c>
      <c r="FG65" s="62">
        <f t="shared" si="48"/>
        <v>1.0852870287043053</v>
      </c>
      <c r="FH65" s="62">
        <f t="shared" si="48"/>
        <v>1.0927205015036499</v>
      </c>
      <c r="FI65" s="62">
        <f t="shared" si="48"/>
        <v>1.1001539743029944</v>
      </c>
      <c r="FJ65" s="62">
        <f t="shared" si="48"/>
        <v>1.107587447102339</v>
      </c>
      <c r="FK65" s="62">
        <f t="shared" si="48"/>
        <v>1.1150209199016836</v>
      </c>
      <c r="FL65" s="62">
        <f t="shared" si="48"/>
        <v>1.122454392701028</v>
      </c>
      <c r="FM65" s="62">
        <f t="shared" si="48"/>
        <v>1.1298878655003728</v>
      </c>
      <c r="FN65" s="62">
        <f t="shared" si="48"/>
        <v>1.1373213382997174</v>
      </c>
      <c r="FO65" s="62">
        <f t="shared" si="48"/>
        <v>1.144754811099062</v>
      </c>
      <c r="FP65" s="62">
        <f t="shared" si="48"/>
        <v>1.1521882838984063</v>
      </c>
      <c r="FQ65" s="62">
        <f t="shared" si="48"/>
        <v>1.1596217566977509</v>
      </c>
      <c r="FR65" s="62">
        <f t="shared" si="48"/>
        <v>1.1670552294970955</v>
      </c>
      <c r="FS65" s="62">
        <f t="shared" si="48"/>
        <v>1.1744887022964401</v>
      </c>
      <c r="FT65" s="62">
        <f t="shared" si="48"/>
        <v>1.1819221750957847</v>
      </c>
      <c r="FU65" s="62">
        <f t="shared" si="48"/>
        <v>1.1893556478951293</v>
      </c>
      <c r="FV65" s="62">
        <f t="shared" si="48"/>
        <v>1.1967891206944736</v>
      </c>
      <c r="FW65" s="62">
        <f t="shared" si="48"/>
        <v>1.2042225934938182</v>
      </c>
      <c r="FX65" s="62">
        <f t="shared" si="48"/>
        <v>1.211656066293163</v>
      </c>
      <c r="FY65" s="62">
        <f t="shared" si="48"/>
        <v>1.2190895390925074</v>
      </c>
      <c r="FZ65" s="62">
        <f t="shared" si="48"/>
        <v>1.2265230118918522</v>
      </c>
      <c r="GA65" s="62">
        <f t="shared" si="48"/>
        <v>1.2339564846911963</v>
      </c>
      <c r="GB65" s="62">
        <f t="shared" si="48"/>
        <v>1.2413899574905409</v>
      </c>
      <c r="GC65" s="62">
        <f t="shared" si="48"/>
        <v>1.2488234302898857</v>
      </c>
      <c r="GD65" s="62">
        <f t="shared" si="48"/>
        <v>1.2562569030892301</v>
      </c>
      <c r="GE65" s="62">
        <f t="shared" si="48"/>
        <v>1.2636903758885749</v>
      </c>
      <c r="GF65" s="62">
        <f t="shared" si="48"/>
        <v>1.2711238486879195</v>
      </c>
      <c r="GG65" s="62">
        <f t="shared" si="48"/>
        <v>1.2785573214872639</v>
      </c>
      <c r="GH65" s="62">
        <f t="shared" si="48"/>
        <v>1.2859907942866085</v>
      </c>
      <c r="GI65" s="62">
        <f t="shared" si="48"/>
        <v>1.2934242670859528</v>
      </c>
      <c r="GJ65" s="62">
        <f t="shared" si="48"/>
        <v>1.3008577398852976</v>
      </c>
      <c r="GK65" s="62">
        <f t="shared" si="48"/>
        <v>1.3082912126846422</v>
      </c>
      <c r="GL65" s="62">
        <f t="shared" si="48"/>
        <v>1.3157246854839866</v>
      </c>
      <c r="GM65" s="62">
        <f t="shared" si="48"/>
        <v>1.3231581582833312</v>
      </c>
      <c r="GN65" s="62">
        <f t="shared" si="48"/>
        <v>1.330591631082676</v>
      </c>
      <c r="GO65" s="62">
        <f t="shared" si="48"/>
        <v>1.3380251038820203</v>
      </c>
      <c r="GP65" s="62">
        <f t="shared" si="48"/>
        <v>1.3454585766813649</v>
      </c>
      <c r="GQ65" s="62">
        <f t="shared" si="48"/>
        <v>1.3528920494807093</v>
      </c>
      <c r="GR65" s="62">
        <f t="shared" si="48"/>
        <v>1.3603255222800539</v>
      </c>
      <c r="GS65" s="62">
        <f t="shared" si="48"/>
        <v>1.3677589950793987</v>
      </c>
      <c r="GT65" s="62">
        <f t="shared" si="48"/>
        <v>1.3751924678787431</v>
      </c>
      <c r="GU65" s="62">
        <f t="shared" si="48"/>
        <v>1.3826259406780879</v>
      </c>
      <c r="GV65" s="62">
        <f t="shared" si="48"/>
        <v>1.3900594134774322</v>
      </c>
      <c r="GW65" s="62">
        <f t="shared" si="48"/>
        <v>1.3974928862767768</v>
      </c>
      <c r="GX65" s="62">
        <f t="shared" si="48"/>
        <v>1.4049263590761214</v>
      </c>
      <c r="GY65" s="62">
        <f t="shared" si="48"/>
        <v>1.4123598318754658</v>
      </c>
      <c r="GZ65" s="62">
        <f t="shared" si="48"/>
        <v>1.4197933046748106</v>
      </c>
      <c r="HA65" s="62">
        <f t="shared" si="48"/>
        <v>1.4272267774741549</v>
      </c>
      <c r="HB65" s="62">
        <f t="shared" ref="HB65:HK66" si="49">HB66/60</f>
        <v>1.4346602502734995</v>
      </c>
      <c r="HC65" s="62">
        <f t="shared" si="49"/>
        <v>1.4420937230728441</v>
      </c>
      <c r="HD65" s="62">
        <f t="shared" si="49"/>
        <v>1.4495271958721889</v>
      </c>
      <c r="HE65" s="62">
        <f t="shared" si="49"/>
        <v>1.4569606686715333</v>
      </c>
      <c r="HF65" s="62">
        <f t="shared" si="49"/>
        <v>1.4643941414708777</v>
      </c>
      <c r="HG65" s="62">
        <f t="shared" si="49"/>
        <v>1.4718276142702225</v>
      </c>
      <c r="HH65" s="62">
        <f t="shared" si="49"/>
        <v>1.4792610870695668</v>
      </c>
      <c r="HI65" s="62">
        <f t="shared" si="49"/>
        <v>1.4866945598689116</v>
      </c>
      <c r="HJ65" s="62">
        <f t="shared" si="49"/>
        <v>1.494128032668256</v>
      </c>
      <c r="HK65" s="62">
        <f t="shared" si="49"/>
        <v>1.5015615054676006</v>
      </c>
      <c r="HL65" s="62">
        <f t="shared" ref="HL65:HU66" si="50">HL66/60</f>
        <v>1.5089949782669452</v>
      </c>
      <c r="HM65" s="62">
        <f t="shared" si="50"/>
        <v>1.5164284510662895</v>
      </c>
      <c r="HN65" s="62">
        <f t="shared" si="50"/>
        <v>1.5238619238656343</v>
      </c>
      <c r="HO65" s="62">
        <f t="shared" si="50"/>
        <v>1.5312953966649789</v>
      </c>
      <c r="HP65" s="62">
        <f t="shared" si="50"/>
        <v>1.5387288694643233</v>
      </c>
      <c r="HQ65" s="62">
        <f t="shared" si="50"/>
        <v>1.5461623422636679</v>
      </c>
      <c r="HR65" s="62">
        <f t="shared" si="50"/>
        <v>1.5535958150630125</v>
      </c>
      <c r="HS65" s="62">
        <f t="shared" si="50"/>
        <v>1.5610292878623571</v>
      </c>
      <c r="HT65" s="62">
        <f t="shared" si="50"/>
        <v>1.5684627606617016</v>
      </c>
      <c r="HU65" s="62">
        <f t="shared" si="50"/>
        <v>1.575896233461046</v>
      </c>
      <c r="HV65" s="62">
        <f t="shared" ref="HV65:IE66" si="51">HV66/60</f>
        <v>1.5833297062603906</v>
      </c>
      <c r="HW65" s="62">
        <f t="shared" si="51"/>
        <v>1.5907631790597354</v>
      </c>
      <c r="HX65" s="62">
        <f t="shared" si="51"/>
        <v>1.5981966518590798</v>
      </c>
      <c r="HY65" s="62">
        <f t="shared" si="51"/>
        <v>1.6056301246584246</v>
      </c>
      <c r="HZ65" s="62">
        <f t="shared" si="51"/>
        <v>1.6130635974577687</v>
      </c>
      <c r="IA65" s="62">
        <f t="shared" si="51"/>
        <v>1.6204970702571135</v>
      </c>
      <c r="IB65" s="62">
        <f t="shared" si="51"/>
        <v>1.6279305430564581</v>
      </c>
      <c r="IC65" s="62">
        <f t="shared" si="51"/>
        <v>1.6353640158558025</v>
      </c>
      <c r="ID65" s="62">
        <f t="shared" si="51"/>
        <v>1.6427974886551473</v>
      </c>
      <c r="IE65" s="62">
        <f t="shared" si="51"/>
        <v>1.6502309614544919</v>
      </c>
      <c r="IF65" s="62">
        <f t="shared" ref="IF65:IO66" si="52">IF66/60</f>
        <v>1.6576644342538362</v>
      </c>
      <c r="IG65" s="62">
        <f t="shared" si="52"/>
        <v>1.6650979070531808</v>
      </c>
      <c r="IH65" s="62">
        <f t="shared" si="52"/>
        <v>1.6725313798525256</v>
      </c>
      <c r="II65" s="62">
        <f t="shared" si="52"/>
        <v>1.67996485265187</v>
      </c>
      <c r="IJ65" s="62">
        <f t="shared" si="52"/>
        <v>1.6873983254512146</v>
      </c>
      <c r="IK65" s="62">
        <f t="shared" si="52"/>
        <v>1.694831798250559</v>
      </c>
      <c r="IL65" s="62">
        <f t="shared" si="52"/>
        <v>1.7022652710499035</v>
      </c>
      <c r="IM65" s="62">
        <f t="shared" si="52"/>
        <v>1.7096987438492484</v>
      </c>
      <c r="IN65" s="62">
        <f t="shared" si="52"/>
        <v>1.7171322166485927</v>
      </c>
      <c r="IO65" s="62">
        <f t="shared" si="52"/>
        <v>1.7245656894479375</v>
      </c>
      <c r="IP65" s="62">
        <f t="shared" ref="IP65:JE66" si="53">IP66/60</f>
        <v>1.7319991622472819</v>
      </c>
      <c r="IQ65" s="62">
        <f t="shared" si="53"/>
        <v>1.7394326350466263</v>
      </c>
      <c r="IR65" s="62">
        <f t="shared" si="53"/>
        <v>1.7468661078459711</v>
      </c>
      <c r="IS65" s="62">
        <f t="shared" si="53"/>
        <v>1.7542995806453154</v>
      </c>
      <c r="IT65" s="62">
        <f t="shared" si="53"/>
        <v>1.7617330534446602</v>
      </c>
      <c r="IU65" s="62">
        <f t="shared" si="53"/>
        <v>1.7691665262440046</v>
      </c>
      <c r="IV65" s="62">
        <f t="shared" si="53"/>
        <v>1.7765999990433492</v>
      </c>
      <c r="IW65" s="62">
        <f t="shared" si="53"/>
        <v>1.7840334718426938</v>
      </c>
      <c r="IX65" s="62">
        <f t="shared" si="53"/>
        <v>1.7914669446420384</v>
      </c>
      <c r="IY65" s="62">
        <f t="shared" si="53"/>
        <v>1.798900417441383</v>
      </c>
      <c r="IZ65" s="62">
        <f t="shared" si="53"/>
        <v>1.8063338902407273</v>
      </c>
      <c r="JA65" s="62">
        <f t="shared" si="53"/>
        <v>1.8137673630400719</v>
      </c>
      <c r="JB65" s="62">
        <f t="shared" si="53"/>
        <v>1.8212008358394165</v>
      </c>
      <c r="JC65" s="62">
        <f t="shared" si="53"/>
        <v>1.8286343086387613</v>
      </c>
      <c r="JD65" s="62">
        <f t="shared" si="53"/>
        <v>1.8360677814381057</v>
      </c>
      <c r="JE65" s="62">
        <f t="shared" si="53"/>
        <v>1.8435012542374503</v>
      </c>
      <c r="JF65" s="62">
        <f t="shared" ref="JD65:JG66" si="54">JF66/60</f>
        <v>1.8509347270367948</v>
      </c>
      <c r="JG65" s="62">
        <f t="shared" si="54"/>
        <v>1.8583681998361392</v>
      </c>
    </row>
    <row r="66" spans="16:267" ht="12.75" hidden="1" customHeight="1" x14ac:dyDescent="0.25">
      <c r="P66" s="2" t="s">
        <v>33</v>
      </c>
      <c r="Q66" s="62">
        <f t="shared" ref="Q66:AV66" si="55">Q67/60</f>
        <v>0</v>
      </c>
      <c r="R66" s="62">
        <f t="shared" si="55"/>
        <v>0.44600836796067345</v>
      </c>
      <c r="S66" s="62">
        <f t="shared" si="55"/>
        <v>0.89201673592134689</v>
      </c>
      <c r="T66" s="62">
        <f t="shared" si="55"/>
        <v>1.3380251038820203</v>
      </c>
      <c r="U66" s="62">
        <f t="shared" si="55"/>
        <v>1.7840334718426938</v>
      </c>
      <c r="V66" s="62">
        <f t="shared" si="55"/>
        <v>2.2300418398033672</v>
      </c>
      <c r="W66" s="62">
        <f t="shared" si="55"/>
        <v>2.6760502077640407</v>
      </c>
      <c r="X66" s="62">
        <f t="shared" si="55"/>
        <v>3.1220585757247141</v>
      </c>
      <c r="Y66" s="62">
        <f t="shared" si="55"/>
        <v>3.5680669436853876</v>
      </c>
      <c r="Z66" s="62">
        <f t="shared" si="55"/>
        <v>4.014075311646061</v>
      </c>
      <c r="AA66" s="62">
        <f t="shared" si="55"/>
        <v>4.4600836796067345</v>
      </c>
      <c r="AB66" s="62">
        <f t="shared" si="55"/>
        <v>4.9060920475674079</v>
      </c>
      <c r="AC66" s="62">
        <f t="shared" si="55"/>
        <v>5.3521004155280814</v>
      </c>
      <c r="AD66" s="62">
        <f t="shared" si="55"/>
        <v>5.7981087834887548</v>
      </c>
      <c r="AE66" s="62">
        <f t="shared" si="55"/>
        <v>6.2441171514494282</v>
      </c>
      <c r="AF66" s="62">
        <f t="shared" si="55"/>
        <v>6.6901255194101017</v>
      </c>
      <c r="AG66" s="62">
        <f t="shared" si="55"/>
        <v>7.1361338873707751</v>
      </c>
      <c r="AH66" s="62">
        <f t="shared" si="55"/>
        <v>7.5821422553314486</v>
      </c>
      <c r="AI66" s="62">
        <f t="shared" si="55"/>
        <v>8.028150623292122</v>
      </c>
      <c r="AJ66" s="62">
        <f t="shared" si="55"/>
        <v>8.4741589912527964</v>
      </c>
      <c r="AK66" s="62">
        <f t="shared" si="55"/>
        <v>8.9201673592134689</v>
      </c>
      <c r="AL66" s="62">
        <f t="shared" si="55"/>
        <v>9.3661757271741433</v>
      </c>
      <c r="AM66" s="62">
        <f t="shared" si="55"/>
        <v>9.8121840951348158</v>
      </c>
      <c r="AN66" s="62">
        <f t="shared" si="55"/>
        <v>10.25819246309549</v>
      </c>
      <c r="AO66" s="62">
        <f t="shared" si="55"/>
        <v>10.704200831056163</v>
      </c>
      <c r="AP66" s="62">
        <f t="shared" si="55"/>
        <v>11.150209199016837</v>
      </c>
      <c r="AQ66" s="62">
        <f t="shared" si="55"/>
        <v>11.59621756697751</v>
      </c>
      <c r="AR66" s="62">
        <f t="shared" si="55"/>
        <v>12.042225934938184</v>
      </c>
      <c r="AS66" s="62">
        <f t="shared" si="55"/>
        <v>12.488234302898856</v>
      </c>
      <c r="AT66" s="62">
        <f t="shared" si="55"/>
        <v>12.934242670859531</v>
      </c>
      <c r="AU66" s="62">
        <f t="shared" si="55"/>
        <v>13.380251038820203</v>
      </c>
      <c r="AV66" s="62">
        <f t="shared" si="55"/>
        <v>13.826259406780878</v>
      </c>
      <c r="AW66" s="62">
        <f t="shared" si="46"/>
        <v>14.27226777474155</v>
      </c>
      <c r="AX66" s="62">
        <f t="shared" si="46"/>
        <v>14.718276142702223</v>
      </c>
      <c r="AY66" s="62">
        <f t="shared" si="46"/>
        <v>15.164284510662897</v>
      </c>
      <c r="AZ66" s="62">
        <f t="shared" si="46"/>
        <v>15.61029287862357</v>
      </c>
      <c r="BA66" s="62">
        <f t="shared" si="46"/>
        <v>16.056301246584244</v>
      </c>
      <c r="BB66" s="62">
        <f t="shared" si="46"/>
        <v>16.502309614544917</v>
      </c>
      <c r="BC66" s="62">
        <f t="shared" si="46"/>
        <v>16.948317982505593</v>
      </c>
      <c r="BD66" s="62">
        <f t="shared" si="46"/>
        <v>17.394326350466265</v>
      </c>
      <c r="BE66" s="62">
        <f t="shared" si="46"/>
        <v>17.840334718426938</v>
      </c>
      <c r="BF66" s="62">
        <f t="shared" si="46"/>
        <v>18.28634308638761</v>
      </c>
      <c r="BG66" s="62">
        <f t="shared" si="46"/>
        <v>18.732351454348287</v>
      </c>
      <c r="BH66" s="62">
        <f t="shared" si="46"/>
        <v>19.178359822308959</v>
      </c>
      <c r="BI66" s="62">
        <f t="shared" si="46"/>
        <v>19.624368190269632</v>
      </c>
      <c r="BJ66" s="62">
        <f t="shared" si="46"/>
        <v>20.070376558230304</v>
      </c>
      <c r="BK66" s="62">
        <f t="shared" si="46"/>
        <v>20.51638492619098</v>
      </c>
      <c r="BL66" s="62">
        <f t="shared" si="46"/>
        <v>20.962393294151653</v>
      </c>
      <c r="BM66" s="62">
        <f t="shared" si="46"/>
        <v>21.408401662112325</v>
      </c>
      <c r="BN66" s="62">
        <f t="shared" si="46"/>
        <v>21.854410030072998</v>
      </c>
      <c r="BO66" s="62">
        <f t="shared" si="46"/>
        <v>22.300418398033674</v>
      </c>
      <c r="BP66" s="62">
        <f t="shared" si="46"/>
        <v>22.746426765994343</v>
      </c>
      <c r="BQ66" s="62">
        <f t="shared" si="46"/>
        <v>23.192435133955019</v>
      </c>
      <c r="BR66" s="62">
        <f t="shared" si="46"/>
        <v>23.638443501915692</v>
      </c>
      <c r="BS66" s="62">
        <f t="shared" si="46"/>
        <v>24.084451869876368</v>
      </c>
      <c r="BT66" s="62">
        <f t="shared" si="46"/>
        <v>24.530460237837037</v>
      </c>
      <c r="BU66" s="62">
        <f t="shared" si="46"/>
        <v>24.976468605797713</v>
      </c>
      <c r="BV66" s="62">
        <f t="shared" si="46"/>
        <v>25.422476973758386</v>
      </c>
      <c r="BW66" s="62">
        <f t="shared" si="46"/>
        <v>25.868485341719062</v>
      </c>
      <c r="BX66" s="62">
        <f t="shared" si="46"/>
        <v>26.314493709679731</v>
      </c>
      <c r="BY66" s="62">
        <f t="shared" si="46"/>
        <v>26.760502077640407</v>
      </c>
      <c r="BZ66" s="62">
        <f t="shared" si="46"/>
        <v>27.206510445601079</v>
      </c>
      <c r="CA66" s="62">
        <f t="shared" si="46"/>
        <v>27.652518813561755</v>
      </c>
      <c r="CB66" s="62">
        <f t="shared" si="46"/>
        <v>28.098527181522424</v>
      </c>
      <c r="CC66" s="62">
        <f t="shared" si="46"/>
        <v>28.544535549483101</v>
      </c>
      <c r="CD66" s="62">
        <f t="shared" si="47"/>
        <v>28.990543917443777</v>
      </c>
      <c r="CE66" s="62">
        <f t="shared" si="47"/>
        <v>29.436552285404446</v>
      </c>
      <c r="CF66" s="62">
        <f t="shared" si="47"/>
        <v>29.882560653365122</v>
      </c>
      <c r="CG66" s="62">
        <f t="shared" si="47"/>
        <v>30.328569021325794</v>
      </c>
      <c r="CH66" s="62">
        <f t="shared" si="47"/>
        <v>30.77457738928647</v>
      </c>
      <c r="CI66" s="62">
        <f t="shared" si="47"/>
        <v>31.220585757247139</v>
      </c>
      <c r="CJ66" s="62">
        <f t="shared" si="47"/>
        <v>31.666594125207816</v>
      </c>
      <c r="CK66" s="62">
        <f t="shared" si="47"/>
        <v>32.112602493168488</v>
      </c>
      <c r="CL66" s="62">
        <f t="shared" si="47"/>
        <v>32.558610861129161</v>
      </c>
      <c r="CM66" s="62">
        <f t="shared" si="47"/>
        <v>33.004619229089833</v>
      </c>
      <c r="CN66" s="62">
        <f t="shared" si="47"/>
        <v>33.450627597050506</v>
      </c>
      <c r="CO66" s="62">
        <f t="shared" si="47"/>
        <v>33.896635965011185</v>
      </c>
      <c r="CP66" s="62">
        <f t="shared" si="47"/>
        <v>34.342644332971858</v>
      </c>
      <c r="CQ66" s="62">
        <f t="shared" si="47"/>
        <v>34.788652700932531</v>
      </c>
      <c r="CR66" s="62">
        <f t="shared" si="47"/>
        <v>35.234661068893203</v>
      </c>
      <c r="CS66" s="62">
        <f t="shared" si="47"/>
        <v>35.680669436853876</v>
      </c>
      <c r="CT66" s="62">
        <f t="shared" si="47"/>
        <v>36.126677804814548</v>
      </c>
      <c r="CU66" s="62">
        <f t="shared" si="47"/>
        <v>36.572686172775221</v>
      </c>
      <c r="CV66" s="62">
        <f t="shared" si="47"/>
        <v>37.018694540735893</v>
      </c>
      <c r="CW66" s="62">
        <f t="shared" si="47"/>
        <v>37.464702908696573</v>
      </c>
      <c r="CX66" s="62">
        <f t="shared" si="47"/>
        <v>37.910711276657246</v>
      </c>
      <c r="CY66" s="62">
        <f t="shared" si="47"/>
        <v>38.356719644617918</v>
      </c>
      <c r="CZ66" s="62">
        <f t="shared" si="47"/>
        <v>38.802728012578584</v>
      </c>
      <c r="DA66" s="62">
        <f t="shared" si="47"/>
        <v>39.248736380539263</v>
      </c>
      <c r="DB66" s="62">
        <f t="shared" si="47"/>
        <v>39.694744748499936</v>
      </c>
      <c r="DC66" s="62">
        <f t="shared" si="47"/>
        <v>40.140753116460608</v>
      </c>
      <c r="DD66" s="62">
        <f t="shared" si="47"/>
        <v>40.586761484421281</v>
      </c>
      <c r="DE66" s="62">
        <f t="shared" si="47"/>
        <v>41.032769852381961</v>
      </c>
      <c r="DF66" s="62">
        <f t="shared" si="47"/>
        <v>41.478778220342633</v>
      </c>
      <c r="DG66" s="62">
        <f t="shared" si="47"/>
        <v>41.924786588303306</v>
      </c>
      <c r="DH66" s="62">
        <f t="shared" si="47"/>
        <v>42.370794956263971</v>
      </c>
      <c r="DI66" s="62">
        <f t="shared" si="47"/>
        <v>42.816803324224651</v>
      </c>
      <c r="DJ66" s="62">
        <f t="shared" si="47"/>
        <v>43.262811692185323</v>
      </c>
      <c r="DK66" s="62">
        <f t="shared" si="47"/>
        <v>43.708820060145996</v>
      </c>
      <c r="DL66" s="62">
        <f t="shared" si="47"/>
        <v>44.154828428106676</v>
      </c>
      <c r="DM66" s="62">
        <f t="shared" si="47"/>
        <v>44.600836796067348</v>
      </c>
      <c r="DN66" s="62">
        <f t="shared" si="47"/>
        <v>45.046845164028021</v>
      </c>
      <c r="DO66" s="62">
        <f t="shared" si="47"/>
        <v>45.492853531988686</v>
      </c>
      <c r="DP66" s="62">
        <f t="shared" si="47"/>
        <v>45.938861899949366</v>
      </c>
      <c r="DQ66" s="62">
        <f t="shared" si="47"/>
        <v>46.384870267910038</v>
      </c>
      <c r="DR66" s="62">
        <f t="shared" si="47"/>
        <v>46.830878635870711</v>
      </c>
      <c r="DS66" s="62">
        <f t="shared" si="47"/>
        <v>47.276887003831384</v>
      </c>
      <c r="DT66" s="62">
        <f t="shared" si="47"/>
        <v>47.722895371792063</v>
      </c>
      <c r="DU66" s="62">
        <f t="shared" si="47"/>
        <v>48.168903739752736</v>
      </c>
      <c r="DV66" s="62">
        <f t="shared" si="47"/>
        <v>48.614912107713408</v>
      </c>
      <c r="DW66" s="62">
        <f t="shared" si="47"/>
        <v>49.060920475674074</v>
      </c>
      <c r="DX66" s="62">
        <f t="shared" si="47"/>
        <v>49.506928843634753</v>
      </c>
      <c r="DY66" s="62">
        <f t="shared" si="47"/>
        <v>49.952937211595426</v>
      </c>
      <c r="DZ66" s="62">
        <f t="shared" si="47"/>
        <v>50.398945579556099</v>
      </c>
      <c r="EA66" s="62">
        <f t="shared" si="47"/>
        <v>50.844953947516771</v>
      </c>
      <c r="EB66" s="62">
        <f t="shared" si="47"/>
        <v>51.290962315477451</v>
      </c>
      <c r="EC66" s="62">
        <f t="shared" si="47"/>
        <v>51.736970683438123</v>
      </c>
      <c r="ED66" s="62">
        <f t="shared" si="47"/>
        <v>52.182979051398789</v>
      </c>
      <c r="EE66" s="62">
        <f t="shared" si="47"/>
        <v>52.628987419359461</v>
      </c>
      <c r="EF66" s="62">
        <f t="shared" si="47"/>
        <v>53.074995787320141</v>
      </c>
      <c r="EG66" s="62">
        <f t="shared" si="47"/>
        <v>53.521004155280814</v>
      </c>
      <c r="EH66" s="62">
        <f t="shared" si="47"/>
        <v>53.967012523241486</v>
      </c>
      <c r="EI66" s="62">
        <f t="shared" si="47"/>
        <v>54.413020891202159</v>
      </c>
      <c r="EJ66" s="62">
        <f t="shared" si="47"/>
        <v>54.859029259162838</v>
      </c>
      <c r="EK66" s="62">
        <f t="shared" si="47"/>
        <v>55.305037627123511</v>
      </c>
      <c r="EL66" s="62">
        <f t="shared" si="47"/>
        <v>55.751045995084176</v>
      </c>
      <c r="EM66" s="62">
        <f t="shared" si="47"/>
        <v>56.197054363044849</v>
      </c>
      <c r="EN66" s="62">
        <f t="shared" si="47"/>
        <v>56.643062731005529</v>
      </c>
      <c r="EO66" s="62">
        <f t="shared" si="47"/>
        <v>57.089071098966201</v>
      </c>
      <c r="EP66" s="62">
        <f t="shared" si="48"/>
        <v>57.535079466926874</v>
      </c>
      <c r="EQ66" s="62">
        <f t="shared" si="48"/>
        <v>57.981087834887553</v>
      </c>
      <c r="ER66" s="62">
        <f t="shared" si="48"/>
        <v>58.427096202848226</v>
      </c>
      <c r="ES66" s="62">
        <f t="shared" si="48"/>
        <v>58.873104570808891</v>
      </c>
      <c r="ET66" s="62">
        <f t="shared" si="48"/>
        <v>59.319112938769564</v>
      </c>
      <c r="EU66" s="62">
        <f t="shared" si="48"/>
        <v>59.765121306730244</v>
      </c>
      <c r="EV66" s="62">
        <f t="shared" si="48"/>
        <v>60.211129674690916</v>
      </c>
      <c r="EW66" s="62">
        <f t="shared" si="48"/>
        <v>60.657138042651589</v>
      </c>
      <c r="EX66" s="62">
        <f t="shared" si="48"/>
        <v>61.103146410612261</v>
      </c>
      <c r="EY66" s="62">
        <f t="shared" si="48"/>
        <v>61.549154778572941</v>
      </c>
      <c r="EZ66" s="62">
        <f t="shared" si="48"/>
        <v>61.995163146533613</v>
      </c>
      <c r="FA66" s="62">
        <f t="shared" si="48"/>
        <v>62.441171514494279</v>
      </c>
      <c r="FB66" s="62">
        <f t="shared" si="48"/>
        <v>62.887179882454951</v>
      </c>
      <c r="FC66" s="62">
        <f t="shared" si="48"/>
        <v>63.333188250415631</v>
      </c>
      <c r="FD66" s="62">
        <f t="shared" si="48"/>
        <v>63.779196618376304</v>
      </c>
      <c r="FE66" s="62">
        <f t="shared" si="48"/>
        <v>64.225204986336976</v>
      </c>
      <c r="FF66" s="62">
        <f t="shared" si="48"/>
        <v>64.671213354297649</v>
      </c>
      <c r="FG66" s="62">
        <f t="shared" si="48"/>
        <v>65.117221722258321</v>
      </c>
      <c r="FH66" s="62">
        <f t="shared" si="48"/>
        <v>65.563230090218994</v>
      </c>
      <c r="FI66" s="62">
        <f t="shared" si="48"/>
        <v>66.009238458179667</v>
      </c>
      <c r="FJ66" s="62">
        <f t="shared" si="48"/>
        <v>66.455246826140339</v>
      </c>
      <c r="FK66" s="62">
        <f t="shared" si="48"/>
        <v>66.901255194101012</v>
      </c>
      <c r="FL66" s="62">
        <f t="shared" si="48"/>
        <v>67.347263562061684</v>
      </c>
      <c r="FM66" s="62">
        <f t="shared" si="48"/>
        <v>67.793271930022371</v>
      </c>
      <c r="FN66" s="62">
        <f t="shared" si="48"/>
        <v>68.239280297983044</v>
      </c>
      <c r="FO66" s="62">
        <f t="shared" si="48"/>
        <v>68.685288665943716</v>
      </c>
      <c r="FP66" s="62">
        <f t="shared" si="48"/>
        <v>69.131297033904374</v>
      </c>
      <c r="FQ66" s="62">
        <f t="shared" si="48"/>
        <v>69.577305401865061</v>
      </c>
      <c r="FR66" s="62">
        <f t="shared" si="48"/>
        <v>70.023313769825734</v>
      </c>
      <c r="FS66" s="62">
        <f t="shared" si="48"/>
        <v>70.469322137786406</v>
      </c>
      <c r="FT66" s="62">
        <f t="shared" si="48"/>
        <v>70.915330505747079</v>
      </c>
      <c r="FU66" s="62">
        <f t="shared" si="48"/>
        <v>71.361338873707751</v>
      </c>
      <c r="FV66" s="62">
        <f t="shared" si="48"/>
        <v>71.807347241668424</v>
      </c>
      <c r="FW66" s="62">
        <f t="shared" si="48"/>
        <v>72.253355609629097</v>
      </c>
      <c r="FX66" s="62">
        <f t="shared" si="48"/>
        <v>72.699363977589783</v>
      </c>
      <c r="FY66" s="62">
        <f t="shared" si="48"/>
        <v>73.145372345550442</v>
      </c>
      <c r="FZ66" s="62">
        <f t="shared" si="48"/>
        <v>73.591380713511128</v>
      </c>
      <c r="GA66" s="62">
        <f t="shared" si="48"/>
        <v>74.037389081471787</v>
      </c>
      <c r="GB66" s="62">
        <f t="shared" si="48"/>
        <v>74.483397449432459</v>
      </c>
      <c r="GC66" s="62">
        <f t="shared" si="48"/>
        <v>74.929405817393146</v>
      </c>
      <c r="GD66" s="62">
        <f t="shared" si="48"/>
        <v>75.375414185353804</v>
      </c>
      <c r="GE66" s="62">
        <f t="shared" si="48"/>
        <v>75.821422553314491</v>
      </c>
      <c r="GF66" s="62">
        <f t="shared" si="48"/>
        <v>76.267430921275164</v>
      </c>
      <c r="GG66" s="62">
        <f t="shared" si="48"/>
        <v>76.713439289235836</v>
      </c>
      <c r="GH66" s="62">
        <f t="shared" si="48"/>
        <v>77.159447657196509</v>
      </c>
      <c r="GI66" s="62">
        <f t="shared" si="48"/>
        <v>77.605456025157167</v>
      </c>
      <c r="GJ66" s="62">
        <f t="shared" si="48"/>
        <v>78.051464393117854</v>
      </c>
      <c r="GK66" s="62">
        <f t="shared" si="48"/>
        <v>78.497472761078527</v>
      </c>
      <c r="GL66" s="62">
        <f t="shared" si="48"/>
        <v>78.943481129039199</v>
      </c>
      <c r="GM66" s="62">
        <f t="shared" si="48"/>
        <v>79.389489496999872</v>
      </c>
      <c r="GN66" s="62">
        <f t="shared" si="48"/>
        <v>79.835497864960558</v>
      </c>
      <c r="GO66" s="62">
        <f t="shared" si="48"/>
        <v>80.281506232921217</v>
      </c>
      <c r="GP66" s="62">
        <f t="shared" si="48"/>
        <v>80.727514600881889</v>
      </c>
      <c r="GQ66" s="62">
        <f t="shared" si="48"/>
        <v>81.173522968842562</v>
      </c>
      <c r="GR66" s="62">
        <f t="shared" si="48"/>
        <v>81.619531336803234</v>
      </c>
      <c r="GS66" s="62">
        <f t="shared" si="48"/>
        <v>82.065539704763921</v>
      </c>
      <c r="GT66" s="62">
        <f t="shared" si="48"/>
        <v>82.51154807272458</v>
      </c>
      <c r="GU66" s="62">
        <f t="shared" si="48"/>
        <v>82.957556440685266</v>
      </c>
      <c r="GV66" s="62">
        <f t="shared" si="48"/>
        <v>83.403564808645939</v>
      </c>
      <c r="GW66" s="62">
        <f t="shared" si="48"/>
        <v>83.849573176606611</v>
      </c>
      <c r="GX66" s="62">
        <f t="shared" si="48"/>
        <v>84.295581544567284</v>
      </c>
      <c r="GY66" s="62">
        <f t="shared" si="48"/>
        <v>84.741589912527942</v>
      </c>
      <c r="GZ66" s="62">
        <f t="shared" si="48"/>
        <v>85.187598280488629</v>
      </c>
      <c r="HA66" s="62">
        <f t="shared" si="48"/>
        <v>85.633606648449302</v>
      </c>
      <c r="HB66" s="62">
        <f t="shared" si="49"/>
        <v>86.079615016409974</v>
      </c>
      <c r="HC66" s="62">
        <f t="shared" si="49"/>
        <v>86.525623384370647</v>
      </c>
      <c r="HD66" s="62">
        <f t="shared" si="49"/>
        <v>86.971631752331334</v>
      </c>
      <c r="HE66" s="62">
        <f t="shared" si="49"/>
        <v>87.417640120291992</v>
      </c>
      <c r="HF66" s="62">
        <f t="shared" si="49"/>
        <v>87.863648488252664</v>
      </c>
      <c r="HG66" s="62">
        <f t="shared" si="49"/>
        <v>88.309656856213351</v>
      </c>
      <c r="HH66" s="62">
        <f t="shared" si="49"/>
        <v>88.75566522417401</v>
      </c>
      <c r="HI66" s="62">
        <f t="shared" si="49"/>
        <v>89.201673592134696</v>
      </c>
      <c r="HJ66" s="62">
        <f t="shared" si="49"/>
        <v>89.647681960095355</v>
      </c>
      <c r="HK66" s="62">
        <f t="shared" si="49"/>
        <v>90.093690328056041</v>
      </c>
      <c r="HL66" s="62">
        <f t="shared" si="50"/>
        <v>90.539698696016714</v>
      </c>
      <c r="HM66" s="62">
        <f t="shared" si="50"/>
        <v>90.985707063977372</v>
      </c>
      <c r="HN66" s="62">
        <f t="shared" si="50"/>
        <v>91.431715431938059</v>
      </c>
      <c r="HO66" s="62">
        <f t="shared" si="50"/>
        <v>91.877723799898732</v>
      </c>
      <c r="HP66" s="62">
        <f t="shared" si="50"/>
        <v>92.323732167859404</v>
      </c>
      <c r="HQ66" s="62">
        <f t="shared" si="50"/>
        <v>92.769740535820077</v>
      </c>
      <c r="HR66" s="62">
        <f t="shared" si="50"/>
        <v>93.215748903780749</v>
      </c>
      <c r="HS66" s="62">
        <f t="shared" si="50"/>
        <v>93.661757271741422</v>
      </c>
      <c r="HT66" s="62">
        <f t="shared" si="50"/>
        <v>94.107765639702095</v>
      </c>
      <c r="HU66" s="62">
        <f t="shared" si="50"/>
        <v>94.553774007662767</v>
      </c>
      <c r="HV66" s="62">
        <f t="shared" si="51"/>
        <v>94.99978237562344</v>
      </c>
      <c r="HW66" s="62">
        <f t="shared" si="51"/>
        <v>95.445790743584126</v>
      </c>
      <c r="HX66" s="62">
        <f t="shared" si="51"/>
        <v>95.891799111544785</v>
      </c>
      <c r="HY66" s="62">
        <f t="shared" si="51"/>
        <v>96.337807479505472</v>
      </c>
      <c r="HZ66" s="62">
        <f t="shared" si="51"/>
        <v>96.78381584746613</v>
      </c>
      <c r="IA66" s="62">
        <f t="shared" si="51"/>
        <v>97.229824215426817</v>
      </c>
      <c r="IB66" s="62">
        <f t="shared" si="51"/>
        <v>97.675832583387489</v>
      </c>
      <c r="IC66" s="62">
        <f t="shared" si="51"/>
        <v>98.121840951348148</v>
      </c>
      <c r="ID66" s="62">
        <f t="shared" si="51"/>
        <v>98.567849319308834</v>
      </c>
      <c r="IE66" s="62">
        <f t="shared" si="51"/>
        <v>99.013857687269507</v>
      </c>
      <c r="IF66" s="62">
        <f t="shared" si="52"/>
        <v>99.459866055230179</v>
      </c>
      <c r="IG66" s="62">
        <f t="shared" si="52"/>
        <v>99.905874423190852</v>
      </c>
      <c r="IH66" s="62">
        <f t="shared" si="52"/>
        <v>100.35188279115154</v>
      </c>
      <c r="II66" s="62">
        <f t="shared" si="52"/>
        <v>100.7978911591122</v>
      </c>
      <c r="IJ66" s="62">
        <f t="shared" si="52"/>
        <v>101.24389952707287</v>
      </c>
      <c r="IK66" s="62">
        <f t="shared" si="52"/>
        <v>101.68990789503354</v>
      </c>
      <c r="IL66" s="62">
        <f t="shared" si="52"/>
        <v>102.13591626299421</v>
      </c>
      <c r="IM66" s="62">
        <f t="shared" si="52"/>
        <v>102.5819246309549</v>
      </c>
      <c r="IN66" s="62">
        <f t="shared" si="52"/>
        <v>103.02793299891556</v>
      </c>
      <c r="IO66" s="62">
        <f t="shared" si="52"/>
        <v>103.47394136687625</v>
      </c>
      <c r="IP66" s="62">
        <f t="shared" si="53"/>
        <v>103.91994973483692</v>
      </c>
      <c r="IQ66" s="62">
        <f t="shared" si="53"/>
        <v>104.36595810279758</v>
      </c>
      <c r="IR66" s="62">
        <f t="shared" si="53"/>
        <v>104.81196647075826</v>
      </c>
      <c r="IS66" s="62">
        <f t="shared" si="53"/>
        <v>105.25797483871892</v>
      </c>
      <c r="IT66" s="62">
        <f t="shared" si="53"/>
        <v>105.70398320667961</v>
      </c>
      <c r="IU66" s="62">
        <f t="shared" si="53"/>
        <v>106.14999157464028</v>
      </c>
      <c r="IV66" s="62">
        <f t="shared" si="53"/>
        <v>106.59599994260095</v>
      </c>
      <c r="IW66" s="62">
        <f t="shared" si="53"/>
        <v>107.04200831056163</v>
      </c>
      <c r="IX66" s="62">
        <f t="shared" si="53"/>
        <v>107.4880166785223</v>
      </c>
      <c r="IY66" s="62">
        <f t="shared" si="53"/>
        <v>107.93402504648297</v>
      </c>
      <c r="IZ66" s="62">
        <f t="shared" si="53"/>
        <v>108.38003341444364</v>
      </c>
      <c r="JA66" s="62">
        <f t="shared" si="53"/>
        <v>108.82604178240432</v>
      </c>
      <c r="JB66" s="62">
        <f t="shared" si="53"/>
        <v>109.27205015036499</v>
      </c>
      <c r="JC66" s="62">
        <f t="shared" si="53"/>
        <v>109.71805851832568</v>
      </c>
      <c r="JD66" s="62">
        <f t="shared" si="54"/>
        <v>110.16406688628634</v>
      </c>
      <c r="JE66" s="62">
        <f t="shared" si="54"/>
        <v>110.61007525424702</v>
      </c>
      <c r="JF66" s="62">
        <f t="shared" si="54"/>
        <v>111.05608362220769</v>
      </c>
      <c r="JG66" s="62">
        <f t="shared" si="54"/>
        <v>111.50209199016835</v>
      </c>
    </row>
    <row r="67" spans="16:267" ht="12.75" hidden="1" customHeight="1" x14ac:dyDescent="0.25">
      <c r="P67" s="2" t="s">
        <v>34</v>
      </c>
      <c r="Q67" s="2">
        <f t="shared" ref="Q67:CB67" si="56">Q68*$D$53</f>
        <v>0</v>
      </c>
      <c r="R67" s="2">
        <f t="shared" si="56"/>
        <v>26.760502077640407</v>
      </c>
      <c r="S67" s="2">
        <f t="shared" si="56"/>
        <v>53.521004155280814</v>
      </c>
      <c r="T67" s="2">
        <f t="shared" si="56"/>
        <v>80.281506232921217</v>
      </c>
      <c r="U67" s="2">
        <f t="shared" si="56"/>
        <v>107.04200831056163</v>
      </c>
      <c r="V67" s="2">
        <f t="shared" si="56"/>
        <v>133.80251038820202</v>
      </c>
      <c r="W67" s="2">
        <f t="shared" si="56"/>
        <v>160.56301246584243</v>
      </c>
      <c r="X67" s="2">
        <f t="shared" si="56"/>
        <v>187.32351454348284</v>
      </c>
      <c r="Y67" s="2">
        <f t="shared" si="56"/>
        <v>214.08401662112325</v>
      </c>
      <c r="Z67" s="2">
        <f t="shared" si="56"/>
        <v>240.84451869876366</v>
      </c>
      <c r="AA67" s="2">
        <f t="shared" si="56"/>
        <v>267.60502077640405</v>
      </c>
      <c r="AB67" s="2">
        <f t="shared" si="56"/>
        <v>294.36552285404446</v>
      </c>
      <c r="AC67" s="2">
        <f t="shared" si="56"/>
        <v>321.12602493168487</v>
      </c>
      <c r="AD67" s="2">
        <f t="shared" si="56"/>
        <v>347.88652700932528</v>
      </c>
      <c r="AE67" s="2">
        <f t="shared" si="56"/>
        <v>374.64702908696569</v>
      </c>
      <c r="AF67" s="2">
        <f t="shared" si="56"/>
        <v>401.4075311646061</v>
      </c>
      <c r="AG67" s="2">
        <f t="shared" si="56"/>
        <v>428.16803324224651</v>
      </c>
      <c r="AH67" s="2">
        <f t="shared" si="56"/>
        <v>454.92853531988692</v>
      </c>
      <c r="AI67" s="2">
        <f t="shared" si="56"/>
        <v>481.68903739752733</v>
      </c>
      <c r="AJ67" s="2">
        <f t="shared" si="56"/>
        <v>508.44953947516774</v>
      </c>
      <c r="AK67" s="2">
        <f t="shared" si="56"/>
        <v>535.21004155280809</v>
      </c>
      <c r="AL67" s="2">
        <f t="shared" si="56"/>
        <v>561.97054363044856</v>
      </c>
      <c r="AM67" s="2">
        <f t="shared" si="56"/>
        <v>588.73104570808891</v>
      </c>
      <c r="AN67" s="2">
        <f t="shared" si="56"/>
        <v>615.49154778572938</v>
      </c>
      <c r="AO67" s="2">
        <f t="shared" si="56"/>
        <v>642.25204986336973</v>
      </c>
      <c r="AP67" s="2">
        <f t="shared" si="56"/>
        <v>669.0125519410102</v>
      </c>
      <c r="AQ67" s="2">
        <f t="shared" si="56"/>
        <v>695.77305401865056</v>
      </c>
      <c r="AR67" s="2">
        <f t="shared" si="56"/>
        <v>722.53355609629102</v>
      </c>
      <c r="AS67" s="2">
        <f t="shared" si="56"/>
        <v>749.29405817393138</v>
      </c>
      <c r="AT67" s="2">
        <f t="shared" si="56"/>
        <v>776.05456025157184</v>
      </c>
      <c r="AU67" s="2">
        <f t="shared" si="56"/>
        <v>802.8150623292122</v>
      </c>
      <c r="AV67" s="2">
        <f t="shared" si="56"/>
        <v>829.57556440685266</v>
      </c>
      <c r="AW67" s="2">
        <f t="shared" si="56"/>
        <v>856.33606648449302</v>
      </c>
      <c r="AX67" s="2">
        <f t="shared" si="56"/>
        <v>883.09656856213337</v>
      </c>
      <c r="AY67" s="2">
        <f t="shared" si="56"/>
        <v>909.85707063977384</v>
      </c>
      <c r="AZ67" s="2">
        <f t="shared" si="56"/>
        <v>936.61757271741419</v>
      </c>
      <c r="BA67" s="2">
        <f t="shared" si="56"/>
        <v>963.37807479505466</v>
      </c>
      <c r="BB67" s="2">
        <f t="shared" si="56"/>
        <v>990.13857687269501</v>
      </c>
      <c r="BC67" s="2">
        <f t="shared" si="56"/>
        <v>1016.8990789503355</v>
      </c>
      <c r="BD67" s="2">
        <f t="shared" si="56"/>
        <v>1043.6595810279759</v>
      </c>
      <c r="BE67" s="2">
        <f t="shared" si="56"/>
        <v>1070.4200831056162</v>
      </c>
      <c r="BF67" s="2">
        <f t="shared" si="56"/>
        <v>1097.1805851832567</v>
      </c>
      <c r="BG67" s="2">
        <f t="shared" si="56"/>
        <v>1123.9410872608971</v>
      </c>
      <c r="BH67" s="2">
        <f t="shared" si="56"/>
        <v>1150.7015893385376</v>
      </c>
      <c r="BI67" s="2">
        <f t="shared" si="56"/>
        <v>1177.4620914161778</v>
      </c>
      <c r="BJ67" s="2">
        <f t="shared" si="56"/>
        <v>1204.2225934938183</v>
      </c>
      <c r="BK67" s="2">
        <f t="shared" si="56"/>
        <v>1230.9830955714588</v>
      </c>
      <c r="BL67" s="2">
        <f t="shared" si="56"/>
        <v>1257.7435976490992</v>
      </c>
      <c r="BM67" s="2">
        <f t="shared" si="56"/>
        <v>1284.5040997267395</v>
      </c>
      <c r="BN67" s="2">
        <f t="shared" si="56"/>
        <v>1311.2646018043799</v>
      </c>
      <c r="BO67" s="2">
        <f t="shared" si="56"/>
        <v>1338.0251038820204</v>
      </c>
      <c r="BP67" s="2">
        <f t="shared" si="56"/>
        <v>1364.7856059596606</v>
      </c>
      <c r="BQ67" s="2">
        <f t="shared" si="56"/>
        <v>1391.5461080373011</v>
      </c>
      <c r="BR67" s="2">
        <f t="shared" si="56"/>
        <v>1418.3066101149416</v>
      </c>
      <c r="BS67" s="2">
        <f t="shared" si="56"/>
        <v>1445.067112192582</v>
      </c>
      <c r="BT67" s="2">
        <f t="shared" si="56"/>
        <v>1471.8276142702223</v>
      </c>
      <c r="BU67" s="2">
        <f t="shared" si="56"/>
        <v>1498.5881163478628</v>
      </c>
      <c r="BV67" s="2">
        <f t="shared" si="56"/>
        <v>1525.3486184255032</v>
      </c>
      <c r="BW67" s="2">
        <f t="shared" si="56"/>
        <v>1552.1091205031437</v>
      </c>
      <c r="BX67" s="2">
        <f t="shared" si="56"/>
        <v>1578.8696225807839</v>
      </c>
      <c r="BY67" s="2">
        <f t="shared" si="56"/>
        <v>1605.6301246584244</v>
      </c>
      <c r="BZ67" s="2">
        <f t="shared" si="56"/>
        <v>1632.3906267360649</v>
      </c>
      <c r="CA67" s="2">
        <f t="shared" si="56"/>
        <v>1659.1511288137053</v>
      </c>
      <c r="CB67" s="2">
        <f t="shared" si="56"/>
        <v>1685.9116308913456</v>
      </c>
      <c r="CC67" s="2">
        <f t="shared" ref="CC67:EN67" si="57">CC68*$D$53</f>
        <v>1712.672132968986</v>
      </c>
      <c r="CD67" s="2">
        <f t="shared" si="57"/>
        <v>1739.4326350466265</v>
      </c>
      <c r="CE67" s="2">
        <f t="shared" si="57"/>
        <v>1766.1931371242667</v>
      </c>
      <c r="CF67" s="2">
        <f t="shared" si="57"/>
        <v>1792.9536392019072</v>
      </c>
      <c r="CG67" s="2">
        <f t="shared" si="57"/>
        <v>1819.7141412795477</v>
      </c>
      <c r="CH67" s="2">
        <f t="shared" si="57"/>
        <v>1846.4746433571881</v>
      </c>
      <c r="CI67" s="2">
        <f t="shared" si="57"/>
        <v>1873.2351454348284</v>
      </c>
      <c r="CJ67" s="2">
        <f t="shared" si="57"/>
        <v>1899.9956475124688</v>
      </c>
      <c r="CK67" s="2">
        <f t="shared" si="57"/>
        <v>1926.7561495901093</v>
      </c>
      <c r="CL67" s="2">
        <f t="shared" si="57"/>
        <v>1953.5166516677498</v>
      </c>
      <c r="CM67" s="2">
        <f t="shared" si="57"/>
        <v>1980.27715374539</v>
      </c>
      <c r="CN67" s="2">
        <f t="shared" si="57"/>
        <v>2007.0376558230305</v>
      </c>
      <c r="CO67" s="2">
        <f t="shared" si="57"/>
        <v>2033.798157900671</v>
      </c>
      <c r="CP67" s="2">
        <f t="shared" si="57"/>
        <v>2060.5586599783114</v>
      </c>
      <c r="CQ67" s="2">
        <f t="shared" si="57"/>
        <v>2087.3191620559519</v>
      </c>
      <c r="CR67" s="2">
        <f t="shared" si="57"/>
        <v>2114.0796641335924</v>
      </c>
      <c r="CS67" s="2">
        <f t="shared" si="57"/>
        <v>2140.8401662112324</v>
      </c>
      <c r="CT67" s="2">
        <f t="shared" si="57"/>
        <v>2167.6006682888728</v>
      </c>
      <c r="CU67" s="2">
        <f t="shared" si="57"/>
        <v>2194.3611703665133</v>
      </c>
      <c r="CV67" s="2">
        <f t="shared" si="57"/>
        <v>2221.1216724441538</v>
      </c>
      <c r="CW67" s="2">
        <f t="shared" si="57"/>
        <v>2247.8821745217942</v>
      </c>
      <c r="CX67" s="2">
        <f t="shared" si="57"/>
        <v>2274.6426765994347</v>
      </c>
      <c r="CY67" s="2">
        <f t="shared" si="57"/>
        <v>2301.4031786770752</v>
      </c>
      <c r="CZ67" s="2">
        <f t="shared" si="57"/>
        <v>2328.1636807547152</v>
      </c>
      <c r="DA67" s="2">
        <f t="shared" si="57"/>
        <v>2354.9241828323557</v>
      </c>
      <c r="DB67" s="2">
        <f t="shared" si="57"/>
        <v>2381.6846849099961</v>
      </c>
      <c r="DC67" s="2">
        <f t="shared" si="57"/>
        <v>2408.4451869876366</v>
      </c>
      <c r="DD67" s="2">
        <f t="shared" si="57"/>
        <v>2435.2056890652771</v>
      </c>
      <c r="DE67" s="2">
        <f t="shared" si="57"/>
        <v>2461.9661911429175</v>
      </c>
      <c r="DF67" s="2">
        <f t="shared" si="57"/>
        <v>2488.726693220558</v>
      </c>
      <c r="DG67" s="2">
        <f t="shared" si="57"/>
        <v>2515.4871952981985</v>
      </c>
      <c r="DH67" s="2">
        <f t="shared" si="57"/>
        <v>2542.2476973758385</v>
      </c>
      <c r="DI67" s="2">
        <f t="shared" si="57"/>
        <v>2569.0081994534789</v>
      </c>
      <c r="DJ67" s="2">
        <f t="shared" si="57"/>
        <v>2595.7687015311194</v>
      </c>
      <c r="DK67" s="2">
        <f t="shared" si="57"/>
        <v>2622.5292036087599</v>
      </c>
      <c r="DL67" s="2">
        <f t="shared" si="57"/>
        <v>2649.2897056864003</v>
      </c>
      <c r="DM67" s="2">
        <f t="shared" si="57"/>
        <v>2676.0502077640408</v>
      </c>
      <c r="DN67" s="2">
        <f t="shared" si="57"/>
        <v>2702.8107098416813</v>
      </c>
      <c r="DO67" s="2">
        <f t="shared" si="57"/>
        <v>2729.5712119193213</v>
      </c>
      <c r="DP67" s="2">
        <f t="shared" si="57"/>
        <v>2756.3317139969618</v>
      </c>
      <c r="DQ67" s="2">
        <f t="shared" si="57"/>
        <v>2783.0922160746022</v>
      </c>
      <c r="DR67" s="2">
        <f t="shared" si="57"/>
        <v>2809.8527181522427</v>
      </c>
      <c r="DS67" s="2">
        <f t="shared" si="57"/>
        <v>2836.6132202298832</v>
      </c>
      <c r="DT67" s="2">
        <f t="shared" si="57"/>
        <v>2863.3737223075236</v>
      </c>
      <c r="DU67" s="2">
        <f t="shared" si="57"/>
        <v>2890.1342243851641</v>
      </c>
      <c r="DV67" s="2">
        <f t="shared" si="57"/>
        <v>2916.8947264628046</v>
      </c>
      <c r="DW67" s="2">
        <f t="shared" si="57"/>
        <v>2943.6552285404446</v>
      </c>
      <c r="DX67" s="2">
        <f t="shared" si="57"/>
        <v>2970.415730618085</v>
      </c>
      <c r="DY67" s="2">
        <f t="shared" si="57"/>
        <v>2997.1762326957255</v>
      </c>
      <c r="DZ67" s="2">
        <f t="shared" si="57"/>
        <v>3023.936734773366</v>
      </c>
      <c r="EA67" s="2">
        <f t="shared" si="57"/>
        <v>3050.6972368510064</v>
      </c>
      <c r="EB67" s="2">
        <f t="shared" si="57"/>
        <v>3077.4577389286469</v>
      </c>
      <c r="EC67" s="2">
        <f t="shared" si="57"/>
        <v>3104.2182410062874</v>
      </c>
      <c r="ED67" s="2">
        <f t="shared" si="57"/>
        <v>3130.9787430839274</v>
      </c>
      <c r="EE67" s="2">
        <f t="shared" si="57"/>
        <v>3157.7392451615679</v>
      </c>
      <c r="EF67" s="2">
        <f t="shared" si="57"/>
        <v>3184.4997472392083</v>
      </c>
      <c r="EG67" s="2">
        <f t="shared" si="57"/>
        <v>3211.2602493168488</v>
      </c>
      <c r="EH67" s="2">
        <f t="shared" si="57"/>
        <v>3238.0207513944893</v>
      </c>
      <c r="EI67" s="2">
        <f t="shared" si="57"/>
        <v>3264.7812534721297</v>
      </c>
      <c r="EJ67" s="2">
        <f t="shared" si="57"/>
        <v>3291.5417555497702</v>
      </c>
      <c r="EK67" s="2">
        <f t="shared" si="57"/>
        <v>3318.3022576274107</v>
      </c>
      <c r="EL67" s="2">
        <f t="shared" si="57"/>
        <v>3345.0627597050507</v>
      </c>
      <c r="EM67" s="2">
        <f t="shared" si="57"/>
        <v>3371.8232617826911</v>
      </c>
      <c r="EN67" s="2">
        <f t="shared" si="57"/>
        <v>3398.5837638603316</v>
      </c>
      <c r="EO67" s="2">
        <f t="shared" ref="EO67:GZ67" si="58">EO68*$D$53</f>
        <v>3425.3442659379721</v>
      </c>
      <c r="EP67" s="2">
        <f t="shared" si="58"/>
        <v>3452.1047680156125</v>
      </c>
      <c r="EQ67" s="2">
        <f t="shared" si="58"/>
        <v>3478.865270093253</v>
      </c>
      <c r="ER67" s="2">
        <f t="shared" si="58"/>
        <v>3505.6257721708935</v>
      </c>
      <c r="ES67" s="2">
        <f t="shared" si="58"/>
        <v>3532.3862742485335</v>
      </c>
      <c r="ET67" s="2">
        <f t="shared" si="58"/>
        <v>3559.1467763261739</v>
      </c>
      <c r="EU67" s="2">
        <f t="shared" si="58"/>
        <v>3585.9072784038144</v>
      </c>
      <c r="EV67" s="2">
        <f t="shared" si="58"/>
        <v>3612.6677804814549</v>
      </c>
      <c r="EW67" s="2">
        <f t="shared" si="58"/>
        <v>3639.4282825590954</v>
      </c>
      <c r="EX67" s="2">
        <f t="shared" si="58"/>
        <v>3666.1887846367358</v>
      </c>
      <c r="EY67" s="2">
        <f t="shared" si="58"/>
        <v>3692.9492867143763</v>
      </c>
      <c r="EZ67" s="2">
        <f t="shared" si="58"/>
        <v>3719.7097887920168</v>
      </c>
      <c r="FA67" s="2">
        <f t="shared" si="58"/>
        <v>3746.4702908696568</v>
      </c>
      <c r="FB67" s="2">
        <f t="shared" si="58"/>
        <v>3773.2307929472972</v>
      </c>
      <c r="FC67" s="2">
        <f t="shared" si="58"/>
        <v>3799.9912950249377</v>
      </c>
      <c r="FD67" s="2">
        <f t="shared" si="58"/>
        <v>3826.7517971025782</v>
      </c>
      <c r="FE67" s="2">
        <f t="shared" si="58"/>
        <v>3853.5122991802186</v>
      </c>
      <c r="FF67" s="2">
        <f t="shared" si="58"/>
        <v>3880.2728012578591</v>
      </c>
      <c r="FG67" s="2">
        <f t="shared" si="58"/>
        <v>3907.0333033354996</v>
      </c>
      <c r="FH67" s="2">
        <f t="shared" si="58"/>
        <v>3933.7938054131396</v>
      </c>
      <c r="FI67" s="2">
        <f t="shared" si="58"/>
        <v>3960.55430749078</v>
      </c>
      <c r="FJ67" s="2">
        <f t="shared" si="58"/>
        <v>3987.3148095684205</v>
      </c>
      <c r="FK67" s="2">
        <f t="shared" si="58"/>
        <v>4014.075311646061</v>
      </c>
      <c r="FL67" s="2">
        <f t="shared" si="58"/>
        <v>4040.8358137237014</v>
      </c>
      <c r="FM67" s="2">
        <f t="shared" si="58"/>
        <v>4067.5963158013419</v>
      </c>
      <c r="FN67" s="2">
        <f t="shared" si="58"/>
        <v>4094.3568178789824</v>
      </c>
      <c r="FO67" s="2">
        <f t="shared" si="58"/>
        <v>4121.1173199566229</v>
      </c>
      <c r="FP67" s="2">
        <f t="shared" si="58"/>
        <v>4147.8778220342629</v>
      </c>
      <c r="FQ67" s="2">
        <f t="shared" si="58"/>
        <v>4174.6383241119038</v>
      </c>
      <c r="FR67" s="2">
        <f t="shared" si="58"/>
        <v>4201.3988261895438</v>
      </c>
      <c r="FS67" s="2">
        <f t="shared" si="58"/>
        <v>4228.1593282671847</v>
      </c>
      <c r="FT67" s="2">
        <f t="shared" si="58"/>
        <v>4254.9198303448247</v>
      </c>
      <c r="FU67" s="2">
        <f t="shared" si="58"/>
        <v>4281.6803324224647</v>
      </c>
      <c r="FV67" s="2">
        <f t="shared" si="58"/>
        <v>4308.4408345001057</v>
      </c>
      <c r="FW67" s="2">
        <f t="shared" si="58"/>
        <v>4335.2013365777457</v>
      </c>
      <c r="FX67" s="2">
        <f t="shared" si="58"/>
        <v>4361.9618386553866</v>
      </c>
      <c r="FY67" s="2">
        <f t="shared" si="58"/>
        <v>4388.7223407330266</v>
      </c>
      <c r="FZ67" s="2">
        <f t="shared" si="58"/>
        <v>4415.4828428106675</v>
      </c>
      <c r="GA67" s="2">
        <f t="shared" si="58"/>
        <v>4442.2433448883075</v>
      </c>
      <c r="GB67" s="2">
        <f t="shared" si="58"/>
        <v>4469.0038469659476</v>
      </c>
      <c r="GC67" s="2">
        <f t="shared" si="58"/>
        <v>4495.7643490435885</v>
      </c>
      <c r="GD67" s="2">
        <f t="shared" si="58"/>
        <v>4522.5248511212285</v>
      </c>
      <c r="GE67" s="2">
        <f t="shared" si="58"/>
        <v>4549.2853531988694</v>
      </c>
      <c r="GF67" s="2">
        <f t="shared" si="58"/>
        <v>4576.0458552765094</v>
      </c>
      <c r="GG67" s="2">
        <f t="shared" si="58"/>
        <v>4602.8063573541504</v>
      </c>
      <c r="GH67" s="2">
        <f t="shared" si="58"/>
        <v>4629.5668594317904</v>
      </c>
      <c r="GI67" s="2">
        <f t="shared" si="58"/>
        <v>4656.3273615094304</v>
      </c>
      <c r="GJ67" s="2">
        <f t="shared" si="58"/>
        <v>4683.0878635870713</v>
      </c>
      <c r="GK67" s="2">
        <f t="shared" si="58"/>
        <v>4709.8483656647113</v>
      </c>
      <c r="GL67" s="2">
        <f t="shared" si="58"/>
        <v>4736.6088677423522</v>
      </c>
      <c r="GM67" s="2">
        <f t="shared" si="58"/>
        <v>4763.3693698199922</v>
      </c>
      <c r="GN67" s="2">
        <f t="shared" si="58"/>
        <v>4790.1298718976332</v>
      </c>
      <c r="GO67" s="2">
        <f t="shared" si="58"/>
        <v>4816.8903739752732</v>
      </c>
      <c r="GP67" s="2">
        <f t="shared" si="58"/>
        <v>4843.6508760529132</v>
      </c>
      <c r="GQ67" s="2">
        <f t="shared" si="58"/>
        <v>4870.4113781305541</v>
      </c>
      <c r="GR67" s="2">
        <f t="shared" si="58"/>
        <v>4897.1718802081941</v>
      </c>
      <c r="GS67" s="2">
        <f t="shared" si="58"/>
        <v>4923.932382285835</v>
      </c>
      <c r="GT67" s="2">
        <f t="shared" si="58"/>
        <v>4950.6928843634751</v>
      </c>
      <c r="GU67" s="2">
        <f t="shared" si="58"/>
        <v>4977.453386441116</v>
      </c>
      <c r="GV67" s="2">
        <f t="shared" si="58"/>
        <v>5004.213888518756</v>
      </c>
      <c r="GW67" s="2">
        <f t="shared" si="58"/>
        <v>5030.9743905963969</v>
      </c>
      <c r="GX67" s="2">
        <f t="shared" si="58"/>
        <v>5057.7348926740369</v>
      </c>
      <c r="GY67" s="2">
        <f t="shared" si="58"/>
        <v>5084.4953947516769</v>
      </c>
      <c r="GZ67" s="2">
        <f t="shared" si="58"/>
        <v>5111.2558968293179</v>
      </c>
      <c r="HA67" s="2">
        <f t="shared" ref="HA67:JG67" si="59">HA68*$D$53</f>
        <v>5138.0163989069579</v>
      </c>
      <c r="HB67" s="2">
        <f t="shared" si="59"/>
        <v>5164.7769009845988</v>
      </c>
      <c r="HC67" s="2">
        <f t="shared" si="59"/>
        <v>5191.5374030622388</v>
      </c>
      <c r="HD67" s="2">
        <f t="shared" si="59"/>
        <v>5218.2979051398797</v>
      </c>
      <c r="HE67" s="2">
        <f t="shared" si="59"/>
        <v>5245.0584072175197</v>
      </c>
      <c r="HF67" s="2">
        <f t="shared" si="59"/>
        <v>5271.8189092951598</v>
      </c>
      <c r="HG67" s="2">
        <f t="shared" si="59"/>
        <v>5298.5794113728007</v>
      </c>
      <c r="HH67" s="2">
        <f t="shared" si="59"/>
        <v>5325.3399134504407</v>
      </c>
      <c r="HI67" s="2">
        <f t="shared" si="59"/>
        <v>5352.1004155280816</v>
      </c>
      <c r="HJ67" s="2">
        <f t="shared" si="59"/>
        <v>5378.8609176057216</v>
      </c>
      <c r="HK67" s="2">
        <f t="shared" si="59"/>
        <v>5405.6214196833625</v>
      </c>
      <c r="HL67" s="2">
        <f t="shared" si="59"/>
        <v>5432.3819217610026</v>
      </c>
      <c r="HM67" s="2">
        <f t="shared" si="59"/>
        <v>5459.1424238386426</v>
      </c>
      <c r="HN67" s="2">
        <f t="shared" si="59"/>
        <v>5485.9029259162835</v>
      </c>
      <c r="HO67" s="2">
        <f t="shared" si="59"/>
        <v>5512.6634279939235</v>
      </c>
      <c r="HP67" s="2">
        <f t="shared" si="59"/>
        <v>5539.4239300715644</v>
      </c>
      <c r="HQ67" s="2">
        <f t="shared" si="59"/>
        <v>5566.1844321492044</v>
      </c>
      <c r="HR67" s="2">
        <f t="shared" si="59"/>
        <v>5592.9449342268454</v>
      </c>
      <c r="HS67" s="2">
        <f t="shared" si="59"/>
        <v>5619.7054363044854</v>
      </c>
      <c r="HT67" s="2">
        <f t="shared" si="59"/>
        <v>5646.4659383821254</v>
      </c>
      <c r="HU67" s="2">
        <f t="shared" si="59"/>
        <v>5673.2264404597663</v>
      </c>
      <c r="HV67" s="2">
        <f t="shared" si="59"/>
        <v>5699.9869425374063</v>
      </c>
      <c r="HW67" s="2">
        <f t="shared" si="59"/>
        <v>5726.7474446150472</v>
      </c>
      <c r="HX67" s="2">
        <f t="shared" si="59"/>
        <v>5753.5079466926873</v>
      </c>
      <c r="HY67" s="2">
        <f t="shared" si="59"/>
        <v>5780.2684487703282</v>
      </c>
      <c r="HZ67" s="2">
        <f t="shared" si="59"/>
        <v>5807.0289508479682</v>
      </c>
      <c r="IA67" s="2">
        <f t="shared" si="59"/>
        <v>5833.7894529256091</v>
      </c>
      <c r="IB67" s="2">
        <f t="shared" si="59"/>
        <v>5860.5499550032491</v>
      </c>
      <c r="IC67" s="2">
        <f t="shared" si="59"/>
        <v>5887.3104570808891</v>
      </c>
      <c r="ID67" s="2">
        <f t="shared" si="59"/>
        <v>5914.0709591585301</v>
      </c>
      <c r="IE67" s="2">
        <f t="shared" si="59"/>
        <v>5940.8314612361701</v>
      </c>
      <c r="IF67" s="2">
        <f t="shared" si="59"/>
        <v>5967.591963313811</v>
      </c>
      <c r="IG67" s="2">
        <f t="shared" si="59"/>
        <v>5994.352465391451</v>
      </c>
      <c r="IH67" s="2">
        <f t="shared" si="59"/>
        <v>6021.1129674690919</v>
      </c>
      <c r="II67" s="2">
        <f t="shared" si="59"/>
        <v>6047.8734695467319</v>
      </c>
      <c r="IJ67" s="2">
        <f t="shared" si="59"/>
        <v>6074.633971624372</v>
      </c>
      <c r="IK67" s="2">
        <f t="shared" si="59"/>
        <v>6101.3944737020129</v>
      </c>
      <c r="IL67" s="2">
        <f t="shared" si="59"/>
        <v>6128.1549757796529</v>
      </c>
      <c r="IM67" s="2">
        <f t="shared" si="59"/>
        <v>6154.9154778572938</v>
      </c>
      <c r="IN67" s="2">
        <f t="shared" si="59"/>
        <v>6181.6759799349338</v>
      </c>
      <c r="IO67" s="2">
        <f t="shared" si="59"/>
        <v>6208.4364820125747</v>
      </c>
      <c r="IP67" s="2">
        <f t="shared" si="59"/>
        <v>6235.1969840902148</v>
      </c>
      <c r="IQ67" s="2">
        <f t="shared" si="59"/>
        <v>6261.9574861678548</v>
      </c>
      <c r="IR67" s="2">
        <f t="shared" si="59"/>
        <v>6288.7179882454957</v>
      </c>
      <c r="IS67" s="2">
        <f t="shared" si="59"/>
        <v>6315.4784903231357</v>
      </c>
      <c r="IT67" s="2">
        <f t="shared" si="59"/>
        <v>6342.2389924007766</v>
      </c>
      <c r="IU67" s="2">
        <f t="shared" si="59"/>
        <v>6368.9994944784166</v>
      </c>
      <c r="IV67" s="2">
        <f t="shared" si="59"/>
        <v>6395.7599965560576</v>
      </c>
      <c r="IW67" s="2">
        <f t="shared" si="59"/>
        <v>6422.5204986336976</v>
      </c>
      <c r="IX67" s="2">
        <f t="shared" si="59"/>
        <v>6449.2810007113376</v>
      </c>
      <c r="IY67" s="2">
        <f t="shared" si="59"/>
        <v>6476.0415027889785</v>
      </c>
      <c r="IZ67" s="2">
        <f t="shared" si="59"/>
        <v>6502.8020048666185</v>
      </c>
      <c r="JA67" s="2">
        <f t="shared" si="59"/>
        <v>6529.5625069442594</v>
      </c>
      <c r="JB67" s="2">
        <f t="shared" si="59"/>
        <v>6556.3230090218995</v>
      </c>
      <c r="JC67" s="2">
        <f t="shared" si="59"/>
        <v>6583.0835110995404</v>
      </c>
      <c r="JD67" s="2">
        <f t="shared" si="59"/>
        <v>6609.8440131771804</v>
      </c>
      <c r="JE67" s="2">
        <f t="shared" si="59"/>
        <v>6636.6045152548213</v>
      </c>
      <c r="JF67" s="2">
        <f t="shared" si="59"/>
        <v>6663.3650173324613</v>
      </c>
      <c r="JG67" s="2">
        <f t="shared" si="59"/>
        <v>6690.1255194101013</v>
      </c>
    </row>
    <row r="68" spans="16:267" ht="12.75" hidden="1" customHeight="1" x14ac:dyDescent="0.25">
      <c r="P68" s="2" t="s">
        <v>107</v>
      </c>
      <c r="Q68" s="2">
        <v>0</v>
      </c>
      <c r="R68" s="2">
        <v>1</v>
      </c>
      <c r="S68" s="2">
        <v>2</v>
      </c>
      <c r="T68" s="2">
        <v>3</v>
      </c>
      <c r="U68" s="2">
        <v>4</v>
      </c>
      <c r="V68" s="2">
        <v>5</v>
      </c>
      <c r="W68" s="2">
        <v>6</v>
      </c>
      <c r="X68" s="2">
        <v>7</v>
      </c>
      <c r="Y68" s="2">
        <v>8</v>
      </c>
      <c r="Z68" s="2">
        <v>9</v>
      </c>
      <c r="AA68" s="2">
        <v>10</v>
      </c>
      <c r="AB68" s="2">
        <v>11</v>
      </c>
      <c r="AC68" s="2">
        <v>12</v>
      </c>
      <c r="AD68" s="2">
        <v>13</v>
      </c>
      <c r="AE68" s="2">
        <v>14</v>
      </c>
      <c r="AF68" s="2">
        <v>15</v>
      </c>
      <c r="AG68" s="2">
        <v>16</v>
      </c>
      <c r="AH68" s="2">
        <v>17</v>
      </c>
      <c r="AI68" s="2">
        <v>18</v>
      </c>
      <c r="AJ68" s="2">
        <v>19</v>
      </c>
      <c r="AK68" s="2">
        <v>20</v>
      </c>
      <c r="AL68" s="2">
        <v>21</v>
      </c>
      <c r="AM68" s="2">
        <v>22</v>
      </c>
      <c r="AN68" s="2">
        <v>23</v>
      </c>
      <c r="AO68" s="2">
        <v>24</v>
      </c>
      <c r="AP68" s="2">
        <v>25</v>
      </c>
      <c r="AQ68" s="2">
        <v>26</v>
      </c>
      <c r="AR68" s="2">
        <v>27</v>
      </c>
      <c r="AS68" s="2">
        <v>28</v>
      </c>
      <c r="AT68" s="2">
        <v>29</v>
      </c>
      <c r="AU68" s="2">
        <v>30</v>
      </c>
      <c r="AV68" s="2">
        <v>31</v>
      </c>
      <c r="AW68" s="2">
        <v>32</v>
      </c>
      <c r="AX68" s="2">
        <v>33</v>
      </c>
      <c r="AY68" s="2">
        <v>34</v>
      </c>
      <c r="AZ68" s="2">
        <v>35</v>
      </c>
      <c r="BA68" s="2">
        <v>36</v>
      </c>
      <c r="BB68" s="2">
        <v>37</v>
      </c>
      <c r="BC68" s="2">
        <v>38</v>
      </c>
      <c r="BD68" s="2">
        <v>39</v>
      </c>
      <c r="BE68" s="2">
        <v>40</v>
      </c>
      <c r="BF68" s="2">
        <v>41</v>
      </c>
      <c r="BG68" s="2">
        <v>42</v>
      </c>
      <c r="BH68" s="2">
        <v>43</v>
      </c>
      <c r="BI68" s="2">
        <v>44</v>
      </c>
      <c r="BJ68" s="2">
        <v>45</v>
      </c>
      <c r="BK68" s="2">
        <v>46</v>
      </c>
      <c r="BL68" s="2">
        <v>47</v>
      </c>
      <c r="BM68" s="2">
        <v>48</v>
      </c>
      <c r="BN68" s="2">
        <v>49</v>
      </c>
      <c r="BO68" s="2">
        <v>50</v>
      </c>
      <c r="BP68" s="2">
        <v>51</v>
      </c>
      <c r="BQ68" s="2">
        <v>52</v>
      </c>
      <c r="BR68" s="2">
        <v>53</v>
      </c>
      <c r="BS68" s="2">
        <v>54</v>
      </c>
      <c r="BT68" s="2">
        <v>55</v>
      </c>
      <c r="BU68" s="2">
        <v>56</v>
      </c>
      <c r="BV68" s="2">
        <v>57</v>
      </c>
      <c r="BW68" s="2">
        <v>58</v>
      </c>
      <c r="BX68" s="2">
        <v>59</v>
      </c>
      <c r="BY68" s="2">
        <v>60</v>
      </c>
      <c r="BZ68" s="2">
        <v>61</v>
      </c>
      <c r="CA68" s="2">
        <v>62</v>
      </c>
      <c r="CB68" s="2">
        <v>63</v>
      </c>
      <c r="CC68" s="2">
        <v>64</v>
      </c>
      <c r="CD68" s="2">
        <v>65</v>
      </c>
      <c r="CE68" s="2">
        <v>66</v>
      </c>
      <c r="CF68" s="2">
        <v>67</v>
      </c>
      <c r="CG68" s="2">
        <v>68</v>
      </c>
      <c r="CH68" s="2">
        <v>69</v>
      </c>
      <c r="CI68" s="2">
        <v>70</v>
      </c>
      <c r="CJ68" s="2">
        <v>71</v>
      </c>
      <c r="CK68" s="2">
        <v>72</v>
      </c>
      <c r="CL68" s="2">
        <v>73</v>
      </c>
      <c r="CM68" s="2">
        <v>74</v>
      </c>
      <c r="CN68" s="2">
        <v>75</v>
      </c>
      <c r="CO68" s="2">
        <v>76</v>
      </c>
      <c r="CP68" s="2">
        <v>77</v>
      </c>
      <c r="CQ68" s="2">
        <v>78</v>
      </c>
      <c r="CR68" s="2">
        <v>79</v>
      </c>
      <c r="CS68" s="2">
        <v>80</v>
      </c>
      <c r="CT68" s="2">
        <v>81</v>
      </c>
      <c r="CU68" s="2">
        <v>82</v>
      </c>
      <c r="CV68" s="2">
        <v>83</v>
      </c>
      <c r="CW68" s="2">
        <v>84</v>
      </c>
      <c r="CX68" s="2">
        <v>85</v>
      </c>
      <c r="CY68" s="2">
        <v>86</v>
      </c>
      <c r="CZ68" s="2">
        <v>87</v>
      </c>
      <c r="DA68" s="2">
        <v>88</v>
      </c>
      <c r="DB68" s="2">
        <v>89</v>
      </c>
      <c r="DC68" s="2">
        <v>90</v>
      </c>
      <c r="DD68" s="2">
        <v>91</v>
      </c>
      <c r="DE68" s="2">
        <v>92</v>
      </c>
      <c r="DF68" s="2">
        <v>93</v>
      </c>
      <c r="DG68" s="2">
        <v>94</v>
      </c>
      <c r="DH68" s="2">
        <v>95</v>
      </c>
      <c r="DI68" s="2">
        <v>96</v>
      </c>
      <c r="DJ68" s="2">
        <v>97</v>
      </c>
      <c r="DK68" s="2">
        <v>98</v>
      </c>
      <c r="DL68" s="2">
        <v>99</v>
      </c>
      <c r="DM68" s="2">
        <v>100</v>
      </c>
      <c r="DN68" s="2">
        <v>101</v>
      </c>
      <c r="DO68" s="2">
        <v>102</v>
      </c>
      <c r="DP68" s="2">
        <v>103</v>
      </c>
      <c r="DQ68" s="2">
        <v>104</v>
      </c>
      <c r="DR68" s="2">
        <v>105</v>
      </c>
      <c r="DS68" s="2">
        <v>106</v>
      </c>
      <c r="DT68" s="2">
        <v>107</v>
      </c>
      <c r="DU68" s="2">
        <v>108</v>
      </c>
      <c r="DV68" s="2">
        <v>109</v>
      </c>
      <c r="DW68" s="2">
        <v>110</v>
      </c>
      <c r="DX68" s="2">
        <v>111</v>
      </c>
      <c r="DY68" s="2">
        <v>112</v>
      </c>
      <c r="DZ68" s="2">
        <v>113</v>
      </c>
      <c r="EA68" s="2">
        <v>114</v>
      </c>
      <c r="EB68" s="2">
        <v>115</v>
      </c>
      <c r="EC68" s="2">
        <v>116</v>
      </c>
      <c r="ED68" s="2">
        <v>117</v>
      </c>
      <c r="EE68" s="2">
        <v>118</v>
      </c>
      <c r="EF68" s="2">
        <v>119</v>
      </c>
      <c r="EG68" s="2">
        <v>120</v>
      </c>
      <c r="EH68" s="2">
        <v>121</v>
      </c>
      <c r="EI68" s="2">
        <v>122</v>
      </c>
      <c r="EJ68" s="2">
        <v>123</v>
      </c>
      <c r="EK68" s="2">
        <v>124</v>
      </c>
      <c r="EL68" s="2">
        <v>125</v>
      </c>
      <c r="EM68" s="2">
        <v>126</v>
      </c>
      <c r="EN68" s="2">
        <v>127</v>
      </c>
      <c r="EO68" s="2">
        <v>128</v>
      </c>
      <c r="EP68" s="2">
        <v>129</v>
      </c>
      <c r="EQ68" s="2">
        <v>130</v>
      </c>
      <c r="ER68" s="2">
        <v>131</v>
      </c>
      <c r="ES68" s="2">
        <v>132</v>
      </c>
      <c r="ET68" s="2">
        <v>133</v>
      </c>
      <c r="EU68" s="2">
        <v>134</v>
      </c>
      <c r="EV68" s="2">
        <v>135</v>
      </c>
      <c r="EW68" s="2">
        <v>136</v>
      </c>
      <c r="EX68" s="2">
        <v>137</v>
      </c>
      <c r="EY68" s="2">
        <v>138</v>
      </c>
      <c r="EZ68" s="2">
        <v>139</v>
      </c>
      <c r="FA68" s="2">
        <v>140</v>
      </c>
      <c r="FB68" s="2">
        <v>141</v>
      </c>
      <c r="FC68" s="2">
        <v>142</v>
      </c>
      <c r="FD68" s="2">
        <v>143</v>
      </c>
      <c r="FE68" s="2">
        <v>144</v>
      </c>
      <c r="FF68" s="2">
        <v>145</v>
      </c>
      <c r="FG68" s="2">
        <v>146</v>
      </c>
      <c r="FH68" s="2">
        <v>147</v>
      </c>
      <c r="FI68" s="2">
        <v>148</v>
      </c>
      <c r="FJ68" s="2">
        <v>149</v>
      </c>
      <c r="FK68" s="2">
        <v>150</v>
      </c>
      <c r="FL68" s="2">
        <v>151</v>
      </c>
      <c r="FM68" s="2">
        <v>152</v>
      </c>
      <c r="FN68" s="2">
        <v>153</v>
      </c>
      <c r="FO68" s="2">
        <v>154</v>
      </c>
      <c r="FP68" s="2">
        <v>155</v>
      </c>
      <c r="FQ68" s="2">
        <v>156</v>
      </c>
      <c r="FR68" s="2">
        <v>157</v>
      </c>
      <c r="FS68" s="2">
        <v>158</v>
      </c>
      <c r="FT68" s="2">
        <v>159</v>
      </c>
      <c r="FU68" s="2">
        <v>160</v>
      </c>
      <c r="FV68" s="2">
        <v>161</v>
      </c>
      <c r="FW68" s="2">
        <v>162</v>
      </c>
      <c r="FX68" s="2">
        <v>163</v>
      </c>
      <c r="FY68" s="2">
        <v>164</v>
      </c>
      <c r="FZ68" s="2">
        <v>165</v>
      </c>
      <c r="GA68" s="2">
        <v>166</v>
      </c>
      <c r="GB68" s="2">
        <v>167</v>
      </c>
      <c r="GC68" s="2">
        <v>168</v>
      </c>
      <c r="GD68" s="2">
        <v>169</v>
      </c>
      <c r="GE68" s="2">
        <v>170</v>
      </c>
      <c r="GF68" s="2">
        <v>171</v>
      </c>
      <c r="GG68" s="2">
        <v>172</v>
      </c>
      <c r="GH68" s="2">
        <v>173</v>
      </c>
      <c r="GI68" s="2">
        <v>174</v>
      </c>
      <c r="GJ68" s="2">
        <v>175</v>
      </c>
      <c r="GK68" s="2">
        <v>176</v>
      </c>
      <c r="GL68" s="2">
        <v>177</v>
      </c>
      <c r="GM68" s="2">
        <v>178</v>
      </c>
      <c r="GN68" s="2">
        <v>179</v>
      </c>
      <c r="GO68" s="2">
        <v>180</v>
      </c>
      <c r="GP68" s="2">
        <v>181</v>
      </c>
      <c r="GQ68" s="2">
        <v>182</v>
      </c>
      <c r="GR68" s="2">
        <v>183</v>
      </c>
      <c r="GS68" s="2">
        <v>184</v>
      </c>
      <c r="GT68" s="2">
        <v>185</v>
      </c>
      <c r="GU68" s="2">
        <v>186</v>
      </c>
      <c r="GV68" s="2">
        <v>187</v>
      </c>
      <c r="GW68" s="2">
        <v>188</v>
      </c>
      <c r="GX68" s="2">
        <v>189</v>
      </c>
      <c r="GY68" s="2">
        <v>190</v>
      </c>
      <c r="GZ68" s="2">
        <v>191</v>
      </c>
      <c r="HA68" s="2">
        <v>192</v>
      </c>
      <c r="HB68" s="2">
        <v>193</v>
      </c>
      <c r="HC68" s="2">
        <v>194</v>
      </c>
      <c r="HD68" s="2">
        <v>195</v>
      </c>
      <c r="HE68" s="2">
        <v>196</v>
      </c>
      <c r="HF68" s="2">
        <v>197</v>
      </c>
      <c r="HG68" s="2">
        <v>198</v>
      </c>
      <c r="HH68" s="2">
        <v>199</v>
      </c>
      <c r="HI68" s="2">
        <v>200</v>
      </c>
      <c r="HJ68" s="2">
        <v>201</v>
      </c>
      <c r="HK68" s="2">
        <v>202</v>
      </c>
      <c r="HL68" s="2">
        <v>203</v>
      </c>
      <c r="HM68" s="2">
        <v>204</v>
      </c>
      <c r="HN68" s="2">
        <v>205</v>
      </c>
      <c r="HO68" s="2">
        <v>206</v>
      </c>
      <c r="HP68" s="2">
        <v>207</v>
      </c>
      <c r="HQ68" s="2">
        <v>208</v>
      </c>
      <c r="HR68" s="2">
        <v>209</v>
      </c>
      <c r="HS68" s="2">
        <v>210</v>
      </c>
      <c r="HT68" s="2">
        <v>211</v>
      </c>
      <c r="HU68" s="2">
        <v>212</v>
      </c>
      <c r="HV68" s="2">
        <v>213</v>
      </c>
      <c r="HW68" s="2">
        <v>214</v>
      </c>
      <c r="HX68" s="2">
        <v>215</v>
      </c>
      <c r="HY68" s="2">
        <v>216</v>
      </c>
      <c r="HZ68" s="2">
        <v>217</v>
      </c>
      <c r="IA68" s="2">
        <v>218</v>
      </c>
      <c r="IB68" s="2">
        <v>219</v>
      </c>
      <c r="IC68" s="2">
        <v>220</v>
      </c>
      <c r="ID68" s="2">
        <v>221</v>
      </c>
      <c r="IE68" s="2">
        <v>222</v>
      </c>
      <c r="IF68" s="2">
        <v>223</v>
      </c>
      <c r="IG68" s="2">
        <v>224</v>
      </c>
      <c r="IH68" s="2">
        <v>225</v>
      </c>
      <c r="II68" s="2">
        <v>226</v>
      </c>
      <c r="IJ68" s="2">
        <v>227</v>
      </c>
      <c r="IK68" s="2">
        <v>228</v>
      </c>
      <c r="IL68" s="2">
        <v>229</v>
      </c>
      <c r="IM68" s="2">
        <v>230</v>
      </c>
      <c r="IN68" s="2">
        <v>231</v>
      </c>
      <c r="IO68" s="2">
        <v>232</v>
      </c>
      <c r="IP68" s="2">
        <v>233</v>
      </c>
      <c r="IQ68" s="2">
        <v>234</v>
      </c>
      <c r="IR68" s="2">
        <v>235</v>
      </c>
      <c r="IS68" s="2">
        <v>236</v>
      </c>
      <c r="IT68" s="2">
        <v>237</v>
      </c>
      <c r="IU68" s="2">
        <v>238</v>
      </c>
      <c r="IV68" s="2">
        <v>239</v>
      </c>
      <c r="IW68" s="2">
        <v>240</v>
      </c>
      <c r="IX68" s="2">
        <v>241</v>
      </c>
      <c r="IY68" s="2">
        <v>242</v>
      </c>
      <c r="IZ68" s="2">
        <v>243</v>
      </c>
      <c r="JA68" s="2">
        <v>244</v>
      </c>
      <c r="JB68" s="2">
        <v>245</v>
      </c>
      <c r="JC68" s="2">
        <v>246</v>
      </c>
      <c r="JD68" s="2">
        <v>247</v>
      </c>
      <c r="JE68" s="2">
        <v>248</v>
      </c>
      <c r="JF68" s="2">
        <v>249</v>
      </c>
      <c r="JG68" s="2">
        <v>250</v>
      </c>
    </row>
    <row r="69" spans="16:267" ht="12.75" hidden="1" customHeight="1" x14ac:dyDescent="0.25">
      <c r="P69" s="64" t="s">
        <v>69</v>
      </c>
      <c r="Q69" s="65">
        <v>0</v>
      </c>
      <c r="R69" s="65">
        <f t="shared" ref="R69:CC69" si="60">Q76*$D$53</f>
        <v>8.3649590640929485</v>
      </c>
      <c r="S69" s="65">
        <f t="shared" si="60"/>
        <v>8.3613393806754299</v>
      </c>
      <c r="T69" s="65">
        <f t="shared" si="60"/>
        <v>8.3504838546881945</v>
      </c>
      <c r="U69" s="65">
        <f t="shared" si="60"/>
        <v>8.3324046164681818</v>
      </c>
      <c r="V69" s="65">
        <f t="shared" si="60"/>
        <v>8.3071239367405578</v>
      </c>
      <c r="W69" s="65">
        <f t="shared" si="60"/>
        <v>8.274674166205207</v>
      </c>
      <c r="X69" s="65">
        <f t="shared" si="60"/>
        <v>8.2350976462574295</v>
      </c>
      <c r="Y69" s="65">
        <f t="shared" si="60"/>
        <v>8.1884465912936584</v>
      </c>
      <c r="Z69" s="65">
        <f t="shared" si="60"/>
        <v>8.134782943198795</v>
      </c>
      <c r="AA69" s="65">
        <f t="shared" si="60"/>
        <v>8.0741781987525325</v>
      </c>
      <c r="AB69" s="65">
        <f t="shared" si="60"/>
        <v>8.006713210828611</v>
      </c>
      <c r="AC69" s="65">
        <f t="shared" si="60"/>
        <v>7.9324779643860177</v>
      </c>
      <c r="AD69" s="65">
        <f t="shared" si="60"/>
        <v>7.851571328375524</v>
      </c>
      <c r="AE69" s="65">
        <f t="shared" si="60"/>
        <v>7.7641007847926407</v>
      </c>
      <c r="AF69" s="65">
        <f t="shared" si="60"/>
        <v>7.6701821362133487</v>
      </c>
      <c r="AG69" s="65">
        <f t="shared" si="60"/>
        <v>7.5699391932393256</v>
      </c>
      <c r="AH69" s="65">
        <f t="shared" si="60"/>
        <v>7.463503443361506</v>
      </c>
      <c r="AI69" s="65">
        <f t="shared" si="60"/>
        <v>7.3510137028203246</v>
      </c>
      <c r="AJ69" s="65">
        <f t="shared" si="60"/>
        <v>7.2326157531008812</v>
      </c>
      <c r="AK69" s="65">
        <f t="shared" si="60"/>
        <v>7.1084619637469935</v>
      </c>
      <c r="AL69" s="65">
        <f t="shared" si="60"/>
        <v>6.9787109032142656</v>
      </c>
      <c r="AM69" s="65">
        <f t="shared" si="60"/>
        <v>6.8435269395054892</v>
      </c>
      <c r="AN69" s="65">
        <f t="shared" si="60"/>
        <v>6.7030798323433123</v>
      </c>
      <c r="AO69" s="65">
        <f t="shared" si="60"/>
        <v>6.5575443186356486</v>
      </c>
      <c r="AP69" s="65">
        <f t="shared" si="60"/>
        <v>6.4070996929790454</v>
      </c>
      <c r="AQ69" s="65">
        <f t="shared" si="60"/>
        <v>6.2519293849224811</v>
      </c>
      <c r="AR69" s="65">
        <f t="shared" si="60"/>
        <v>6.0922205346852358</v>
      </c>
      <c r="AS69" s="65">
        <f t="shared" si="60"/>
        <v>5.9281635689777543</v>
      </c>
      <c r="AT69" s="65">
        <f t="shared" si="60"/>
        <v>5.7599517785278431</v>
      </c>
      <c r="AU69" s="65">
        <f t="shared" si="60"/>
        <v>5.5877808988548523</v>
      </c>
      <c r="AV69" s="65">
        <f t="shared" si="60"/>
        <v>5.4118486957684491</v>
      </c>
      <c r="AW69" s="65">
        <f t="shared" si="60"/>
        <v>5.2323545569970555</v>
      </c>
      <c r="AX69" s="65">
        <f t="shared" si="60"/>
        <v>5.0494990912741295</v>
      </c>
      <c r="AY69" s="65">
        <f t="shared" si="60"/>
        <v>4.8634837361237997</v>
      </c>
      <c r="AZ69" s="65">
        <f t="shared" si="60"/>
        <v>4.6745103755049273</v>
      </c>
      <c r="BA69" s="65">
        <f t="shared" si="60"/>
        <v>4.482780968377587</v>
      </c>
      <c r="BB69" s="65">
        <f t="shared" si="60"/>
        <v>4.2884971891662733</v>
      </c>
      <c r="BC69" s="65">
        <f t="shared" si="60"/>
        <v>4.0918600809976891</v>
      </c>
      <c r="BD69" s="65">
        <f t="shared" si="60"/>
        <v>3.8930697224950093</v>
      </c>
      <c r="BE69" s="65">
        <f t="shared" si="60"/>
        <v>3.6923249088163708</v>
      </c>
      <c r="BF69" s="65">
        <f t="shared" si="60"/>
        <v>3.4898228475276194</v>
      </c>
      <c r="BG69" s="65">
        <f t="shared" si="60"/>
        <v>3.2857588698073172</v>
      </c>
      <c r="BH69" s="65">
        <f t="shared" si="60"/>
        <v>3.0803261573888241</v>
      </c>
      <c r="BI69" s="65">
        <f t="shared" si="60"/>
        <v>2.873715485552093</v>
      </c>
      <c r="BJ69" s="65">
        <f t="shared" si="60"/>
        <v>2.6661149823951216</v>
      </c>
      <c r="BK69" s="65">
        <f t="shared" si="60"/>
        <v>2.4577099045267103</v>
      </c>
      <c r="BL69" s="65">
        <f t="shared" si="60"/>
        <v>2.2486824292436833</v>
      </c>
      <c r="BM69" s="65">
        <f t="shared" si="60"/>
        <v>2.0392114631798059</v>
      </c>
      <c r="BN69" s="65">
        <f t="shared" si="60"/>
        <v>1.8294724673409297</v>
      </c>
      <c r="BO69" s="65">
        <f t="shared" si="60"/>
        <v>1.619637298373608</v>
      </c>
      <c r="BP69" s="65">
        <f t="shared" si="60"/>
        <v>1.4098740658514859</v>
      </c>
      <c r="BQ69" s="65">
        <f t="shared" si="60"/>
        <v>1.2003470053062031</v>
      </c>
      <c r="BR69" s="65">
        <f t="shared" si="60"/>
        <v>0.99121636667637691</v>
      </c>
      <c r="BS69" s="65">
        <f t="shared" si="60"/>
        <v>0.78263831779922799</v>
      </c>
      <c r="BT69" s="65">
        <f t="shared" si="60"/>
        <v>0.57476486252735848</v>
      </c>
      <c r="BU69" s="65">
        <f t="shared" si="60"/>
        <v>0.36774377301445549</v>
      </c>
      <c r="BV69" s="65">
        <f t="shared" si="60"/>
        <v>0.16171853567856315</v>
      </c>
      <c r="BW69" s="65">
        <f t="shared" si="60"/>
        <v>-4.3171689674891531E-2</v>
      </c>
      <c r="BX69" s="65">
        <f t="shared" si="60"/>
        <v>-0.24679209811417779</v>
      </c>
      <c r="BY69" s="65">
        <f t="shared" si="60"/>
        <v>-0.44901225579112952</v>
      </c>
      <c r="BZ69" s="65">
        <f t="shared" si="60"/>
        <v>-0.64970610467815149</v>
      </c>
      <c r="CA69" s="65">
        <f t="shared" si="60"/>
        <v>-0.84875195642540113</v>
      </c>
      <c r="CB69" s="65">
        <f t="shared" si="60"/>
        <v>-1.0460324759370077</v>
      </c>
      <c r="CC69" s="65">
        <f t="shared" si="60"/>
        <v>-1.2414346552719149</v>
      </c>
      <c r="CD69" s="65">
        <f t="shared" ref="CD69:EO69" si="61">CC76*$D$53</f>
        <v>-1.4348497784757441</v>
      </c>
      <c r="CE69" s="65">
        <f t="shared" si="61"/>
        <v>-1.6261733779475538</v>
      </c>
      <c r="CF69" s="65">
        <f t="shared" si="61"/>
        <v>-1.815305182943254</v>
      </c>
      <c r="CG69" s="65">
        <f t="shared" si="61"/>
        <v>-2.0021490608079326</v>
      </c>
      <c r="CH69" s="65">
        <f t="shared" si="61"/>
        <v>-2.1866129515230708</v>
      </c>
      <c r="CI69" s="65">
        <f t="shared" si="61"/>
        <v>-2.3686087961404594</v>
      </c>
      <c r="CJ69" s="65">
        <f t="shared" si="61"/>
        <v>-2.5480524596637206</v>
      </c>
      <c r="CK69" s="65">
        <f t="shared" si="61"/>
        <v>-2.7248636489231761</v>
      </c>
      <c r="CL69" s="65">
        <f t="shared" si="61"/>
        <v>-2.8989658259729918</v>
      </c>
      <c r="CM69" s="65">
        <f t="shared" si="61"/>
        <v>-3.0702861175231901</v>
      </c>
      <c r="CN69" s="65">
        <f t="shared" si="61"/>
        <v>-3.2387552209000181</v>
      </c>
      <c r="CO69" s="65">
        <f t="shared" si="61"/>
        <v>-3.4043073070107059</v>
      </c>
      <c r="CP69" s="65">
        <f t="shared" si="61"/>
        <v>-3.5668799207668647</v>
      </c>
      <c r="CQ69" s="65">
        <f t="shared" si="61"/>
        <v>-3.726413879402465</v>
      </c>
      <c r="CR69" s="65">
        <f t="shared" si="61"/>
        <v>-3.8828531691010881</v>
      </c>
      <c r="CS69" s="65">
        <f t="shared" si="61"/>
        <v>-4.0361448403264193</v>
      </c>
      <c r="CT69" s="65">
        <f t="shared" si="61"/>
        <v>-4.186238902230369</v>
      </c>
      <c r="CU69" s="65">
        <f t="shared" si="61"/>
        <v>-4.3330882164914257</v>
      </c>
      <c r="CV69" s="65">
        <f t="shared" si="61"/>
        <v>-4.476648390916611</v>
      </c>
      <c r="CW69" s="65">
        <f t="shared" si="61"/>
        <v>-4.6168776731194026</v>
      </c>
      <c r="CX69" s="65">
        <f t="shared" si="61"/>
        <v>-4.7537368445674062</v>
      </c>
      <c r="CY69" s="65">
        <f t="shared" si="61"/>
        <v>-4.8871891152733014</v>
      </c>
      <c r="CZ69" s="65">
        <f t="shared" si="61"/>
        <v>-5.0172000193850872</v>
      </c>
      <c r="DA69" s="65">
        <f t="shared" si="61"/>
        <v>-5.1437373119120284</v>
      </c>
      <c r="DB69" s="65">
        <f t="shared" si="61"/>
        <v>-5.2667708668072981</v>
      </c>
      <c r="DC69" s="65">
        <f t="shared" si="61"/>
        <v>-5.3862725766085768</v>
      </c>
      <c r="DD69" s="65">
        <f t="shared" si="61"/>
        <v>-5.5022162538252504</v>
      </c>
      <c r="DE69" s="65">
        <f t="shared" si="61"/>
        <v>-5.6145775342427173</v>
      </c>
      <c r="DF69" s="65">
        <f t="shared" si="61"/>
        <v>-5.7233337823003696</v>
      </c>
      <c r="DG69" s="65">
        <f t="shared" si="61"/>
        <v>-5.8284639986867308</v>
      </c>
      <c r="DH69" s="65">
        <f t="shared" si="61"/>
        <v>-5.9299487302814606</v>
      </c>
      <c r="DI69" s="65">
        <f t="shared" si="61"/>
        <v>-6.0277699825603932</v>
      </c>
      <c r="DJ69" s="65">
        <f t="shared" si="61"/>
        <v>-6.1219111345711292</v>
      </c>
      <c r="DK69" s="65">
        <f t="shared" si="61"/>
        <v>-6.2123568565721428</v>
      </c>
      <c r="DL69" s="65">
        <f t="shared" si="61"/>
        <v>-6.2990930304210542</v>
      </c>
      <c r="DM69" s="65">
        <f t="shared" si="61"/>
        <v>-6.382106672787291</v>
      </c>
      <c r="DN69" s="65">
        <f t="shared" si="61"/>
        <v>-6.4613858612546853</v>
      </c>
      <c r="DO69" s="65">
        <f t="shared" si="61"/>
        <v>-6.5369196633735527</v>
      </c>
      <c r="DP69" s="65">
        <f t="shared" si="61"/>
        <v>-6.60869806871235</v>
      </c>
      <c r="DQ69" s="65">
        <f t="shared" si="61"/>
        <v>-6.676711923954314</v>
      </c>
      <c r="DR69" s="65">
        <f t="shared" si="61"/>
        <v>-6.7409528710763009</v>
      </c>
      <c r="DS69" s="65">
        <f t="shared" si="61"/>
        <v>-6.8014132886430261</v>
      </c>
      <c r="DT69" s="65">
        <f t="shared" si="61"/>
        <v>-6.8580862362454944</v>
      </c>
      <c r="DU69" s="65">
        <f t="shared" si="61"/>
        <v>-6.9109654021049822</v>
      </c>
      <c r="DV69" s="65">
        <f t="shared" si="61"/>
        <v>-6.9600450538650822</v>
      </c>
      <c r="DW69" s="65">
        <f t="shared" si="61"/>
        <v>-7.0053199925850329</v>
      </c>
      <c r="DX69" s="65">
        <f t="shared" si="61"/>
        <v>-7.0467855099504977</v>
      </c>
      <c r="DY69" s="65">
        <f t="shared" si="61"/>
        <v>-7.0844373487103818</v>
      </c>
      <c r="DZ69" s="65">
        <f t="shared" si="61"/>
        <v>-7.1182716663502799</v>
      </c>
      <c r="EA69" s="65">
        <f t="shared" si="61"/>
        <v>-7.1482850020084223</v>
      </c>
      <c r="EB69" s="65">
        <f t="shared" si="61"/>
        <v>-7.1744742466402958</v>
      </c>
      <c r="EC69" s="65">
        <f t="shared" si="61"/>
        <v>-7.1968366164362019</v>
      </c>
      <c r="ED69" s="65">
        <f t="shared" si="61"/>
        <v>-7.2153696294967009</v>
      </c>
      <c r="EE69" s="65">
        <f t="shared" si="61"/>
        <v>-7.2300710857671957</v>
      </c>
      <c r="EF69" s="65">
        <f t="shared" si="61"/>
        <v>-7.240939050236503</v>
      </c>
      <c r="EG69" s="65">
        <f t="shared" si="61"/>
        <v>-7.2479718394008685</v>
      </c>
      <c r="EH69" s="65">
        <f t="shared" si="61"/>
        <v>-7.2511680109975556</v>
      </c>
      <c r="EI69" s="65">
        <f t="shared" si="61"/>
        <v>-7.2505263570089831</v>
      </c>
      <c r="EJ69" s="65">
        <f t="shared" si="61"/>
        <v>-7.2460458999426915</v>
      </c>
      <c r="EK69" s="65">
        <f t="shared" si="61"/>
        <v>-7.2377258923894185</v>
      </c>
      <c r="EL69" s="65">
        <f t="shared" si="61"/>
        <v>-7.2255658198628891</v>
      </c>
      <c r="EM69" s="65">
        <f t="shared" si="61"/>
        <v>-7.209565406926898</v>
      </c>
      <c r="EN69" s="65">
        <f t="shared" si="61"/>
        <v>-7.1897246266124011</v>
      </c>
      <c r="EO69" s="65">
        <f t="shared" si="61"/>
        <v>-7.1660437131309962</v>
      </c>
      <c r="EP69" s="65">
        <f t="shared" ref="EP69:HA69" si="62">EO76*$D$53</f>
        <v>-7.1385231778891116</v>
      </c>
      <c r="EQ69" s="65">
        <f t="shared" si="62"/>
        <v>-7.1071638288080248</v>
      </c>
      <c r="ER69" s="65">
        <f t="shared" si="62"/>
        <v>-7.0719667929550392</v>
      </c>
      <c r="ES69" s="65">
        <f t="shared" si="62"/>
        <v>-7.0329335424906914</v>
      </c>
      <c r="ET69" s="65">
        <f t="shared" si="62"/>
        <v>-6.9900659239369345</v>
      </c>
      <c r="EU69" s="65">
        <f t="shared" si="62"/>
        <v>-6.9433661907686668</v>
      </c>
      <c r="EV69" s="65">
        <f t="shared" si="62"/>
        <v>-6.8928370393344665</v>
      </c>
      <c r="EW69" s="65">
        <f t="shared" si="62"/>
        <v>-6.8384816481044473</v>
      </c>
      <c r="EX69" s="65">
        <f t="shared" si="62"/>
        <v>-6.7803037202496501</v>
      </c>
      <c r="EY69" s="65">
        <f t="shared" si="62"/>
        <v>-6.718307529547987</v>
      </c>
      <c r="EZ69" s="65">
        <f t="shared" si="62"/>
        <v>-6.6524979696149416</v>
      </c>
      <c r="FA69" s="65">
        <f t="shared" si="62"/>
        <v>-6.5828806064520133</v>
      </c>
      <c r="FB69" s="65">
        <f t="shared" si="62"/>
        <v>-6.5094617343025334</v>
      </c>
      <c r="FC69" s="65">
        <f t="shared" si="62"/>
        <v>-6.4322484348023883</v>
      </c>
      <c r="FD69" s="65">
        <f t="shared" si="62"/>
        <v>-6.3512486394082925</v>
      </c>
      <c r="FE69" s="65">
        <f t="shared" si="62"/>
        <v>-6.2664711950807401</v>
      </c>
      <c r="FF69" s="65">
        <f t="shared" si="62"/>
        <v>-6.1779259331947154</v>
      </c>
      <c r="FG69" s="65">
        <f t="shared" si="62"/>
        <v>-6.0856237416449606</v>
      </c>
      <c r="FH69" s="65">
        <f t="shared" si="62"/>
        <v>-5.9895766401057351</v>
      </c>
      <c r="FI69" s="65">
        <f t="shared" si="62"/>
        <v>-5.8897978583982873</v>
      </c>
      <c r="FJ69" s="65">
        <f t="shared" si="62"/>
        <v>-5.7863019179107846</v>
      </c>
      <c r="FK69" s="65">
        <f t="shared" si="62"/>
        <v>-5.6791047160077062</v>
      </c>
      <c r="FL69" s="65">
        <f t="shared" si="62"/>
        <v>-5.5682236133552232</v>
      </c>
      <c r="FM69" s="65">
        <f t="shared" si="62"/>
        <v>-5.4536775240794224</v>
      </c>
      <c r="FN69" s="65">
        <f t="shared" si="62"/>
        <v>-5.3354870086645283</v>
      </c>
      <c r="FO69" s="65">
        <f t="shared" si="62"/>
        <v>-5.2136743694837113</v>
      </c>
      <c r="FP69" s="65">
        <f t="shared" si="62"/>
        <v>-5.0882637488451978</v>
      </c>
      <c r="FQ69" s="65">
        <f t="shared" si="62"/>
        <v>-4.9592812294215882</v>
      </c>
      <c r="FR69" s="65">
        <f t="shared" si="62"/>
        <v>-4.8267549369166485</v>
      </c>
      <c r="FS69" s="65">
        <f t="shared" si="62"/>
        <v>-4.6907151448080944</v>
      </c>
      <c r="FT69" s="65">
        <f t="shared" si="62"/>
        <v>-4.5511943809897577</v>
      </c>
      <c r="FU69" s="65">
        <f t="shared" si="62"/>
        <v>-4.4082275361190435</v>
      </c>
      <c r="FV69" s="65">
        <f t="shared" si="62"/>
        <v>-4.2618519734583762</v>
      </c>
      <c r="FW69" s="65">
        <f t="shared" si="62"/>
        <v>-4.1121076399814918</v>
      </c>
      <c r="FX69" s="65">
        <f t="shared" si="62"/>
        <v>-3.9590371784952922</v>
      </c>
      <c r="FY69" s="65">
        <f t="shared" si="62"/>
        <v>-3.8026860405088034</v>
      </c>
      <c r="FZ69" s="65">
        <f t="shared" si="62"/>
        <v>-3.6431025995602604</v>
      </c>
      <c r="GA69" s="65">
        <f t="shared" si="62"/>
        <v>-3.4803382646923655</v>
      </c>
      <c r="GB69" s="65">
        <f t="shared" si="62"/>
        <v>-3.3144475937439877</v>
      </c>
      <c r="GC69" s="65">
        <f t="shared" si="62"/>
        <v>-3.1454884061039587</v>
      </c>
      <c r="GD69" s="65">
        <f t="shared" si="62"/>
        <v>-2.9735218945516122</v>
      </c>
      <c r="GE69" s="65">
        <f t="shared" si="62"/>
        <v>-2.7986127357843906</v>
      </c>
      <c r="GF69" s="65">
        <f t="shared" si="62"/>
        <v>-2.6208291992112387</v>
      </c>
      <c r="GG69" s="65">
        <f t="shared" si="62"/>
        <v>-2.4402432535660603</v>
      </c>
      <c r="GH69" s="65">
        <f t="shared" si="62"/>
        <v>-2.256930670875732</v>
      </c>
      <c r="GI69" s="65">
        <f t="shared" si="62"/>
        <v>-2.0709711272898792</v>
      </c>
      <c r="GJ69" s="65">
        <f t="shared" si="62"/>
        <v>-1.88244830026317</v>
      </c>
      <c r="GK69" s="65">
        <f t="shared" si="62"/>
        <v>-1.6914499615543792</v>
      </c>
      <c r="GL69" s="65">
        <f t="shared" si="62"/>
        <v>-1.4980680654892284</v>
      </c>
      <c r="GM69" s="65">
        <f t="shared" si="62"/>
        <v>-1.3023988319127211</v>
      </c>
      <c r="GN69" s="65">
        <f t="shared" si="62"/>
        <v>-1.1045428232387875</v>
      </c>
      <c r="GO69" s="65">
        <f t="shared" si="62"/>
        <v>-0.90460501498799406</v>
      </c>
      <c r="GP69" s="65">
        <f t="shared" si="62"/>
        <v>-0.70269485918876029</v>
      </c>
      <c r="GQ69" s="65">
        <f t="shared" si="62"/>
        <v>-0.49892634000424563</v>
      </c>
      <c r="GR69" s="65">
        <f t="shared" si="62"/>
        <v>-0.29341802093710384</v>
      </c>
      <c r="GS69" s="65">
        <f t="shared" si="62"/>
        <v>-8.6293082952256475E-2</v>
      </c>
      <c r="GT69" s="65">
        <f t="shared" si="62"/>
        <v>0.12232064714261678</v>
      </c>
      <c r="GU69" s="65">
        <f t="shared" si="62"/>
        <v>0.33229067872737195</v>
      </c>
      <c r="GV69" s="65">
        <f t="shared" si="62"/>
        <v>0.54347985047441749</v>
      </c>
      <c r="GW69" s="65">
        <f t="shared" si="62"/>
        <v>0.75574633519096568</v>
      </c>
      <c r="GX69" s="65">
        <f t="shared" si="62"/>
        <v>0.96894365705138086</v>
      </c>
      <c r="GY69" s="65">
        <f t="shared" si="62"/>
        <v>1.1829207218614817</v>
      </c>
      <c r="GZ69" s="65">
        <f t="shared" si="62"/>
        <v>1.3975218609798046</v>
      </c>
      <c r="HA69" s="65">
        <f t="shared" si="62"/>
        <v>1.6125868894985382</v>
      </c>
      <c r="HB69" s="65">
        <f t="shared" ref="HB69:IR69" si="63">HA76*$D$53</f>
        <v>1.8279511792645473</v>
      </c>
      <c r="HC69" s="65">
        <f t="shared" si="63"/>
        <v>2.0434457472848697</v>
      </c>
      <c r="HD69" s="65">
        <f t="shared" si="63"/>
        <v>2.2588973600290561</v>
      </c>
      <c r="HE69" s="65">
        <f t="shared" si="63"/>
        <v>2.4741286540973202</v>
      </c>
      <c r="HF69" s="65">
        <f t="shared" si="63"/>
        <v>2.688958273677049</v>
      </c>
      <c r="HG69" s="65">
        <f t="shared" si="63"/>
        <v>2.9032010251565303</v>
      </c>
      <c r="HH69" s="65">
        <f t="shared" si="63"/>
        <v>3.1166680492087337</v>
      </c>
      <c r="HI69" s="65">
        <f t="shared" si="63"/>
        <v>3.3291670105922138</v>
      </c>
      <c r="HJ69" s="65">
        <f t="shared" si="63"/>
        <v>3.5405023058483933</v>
      </c>
      <c r="HK69" s="65">
        <f t="shared" si="63"/>
        <v>3.7504752889996666</v>
      </c>
      <c r="HL69" s="65">
        <f t="shared" si="63"/>
        <v>3.958884515272207</v>
      </c>
      <c r="HM69" s="65">
        <f t="shared" si="63"/>
        <v>4.1655260027842997</v>
      </c>
      <c r="HN69" s="65">
        <f t="shared" si="63"/>
        <v>4.3701935120504771</v>
      </c>
      <c r="HO69" s="65">
        <f t="shared" si="63"/>
        <v>4.572678843058938</v>
      </c>
      <c r="HP69" s="65">
        <f t="shared" si="63"/>
        <v>4.772772149581332</v>
      </c>
      <c r="HQ69" s="65">
        <f t="shared" si="63"/>
        <v>4.9702622702743824</v>
      </c>
      <c r="HR69" s="65">
        <f t="shared" si="63"/>
        <v>5.1649370760300402</v>
      </c>
      <c r="HS69" s="65">
        <f t="shared" si="63"/>
        <v>5.3565838329210802</v>
      </c>
      <c r="HT69" s="65">
        <f t="shared" si="63"/>
        <v>5.5449895799881928</v>
      </c>
      <c r="HU69" s="65">
        <f t="shared" si="63"/>
        <v>5.7299415210014244</v>
      </c>
      <c r="HV69" s="65">
        <f t="shared" si="63"/>
        <v>5.9112274292238052</v>
      </c>
      <c r="HW69" s="65">
        <f t="shared" si="63"/>
        <v>6.0886360640965904</v>
      </c>
      <c r="HX69" s="65">
        <f t="shared" si="63"/>
        <v>6.2619575986632245</v>
      </c>
      <c r="HY69" s="65">
        <f t="shared" si="63"/>
        <v>6.4309840564424778</v>
      </c>
      <c r="HZ69" s="65">
        <f t="shared" si="63"/>
        <v>6.5955097563667593</v>
      </c>
      <c r="IA69" s="65">
        <f t="shared" si="63"/>
        <v>6.7553317643051756</v>
      </c>
      <c r="IB69" s="65">
        <f t="shared" si="63"/>
        <v>6.9102503496029177</v>
      </c>
      <c r="IC69" s="65">
        <f t="shared" si="63"/>
        <v>7.0600694449879846</v>
      </c>
      <c r="ID69" s="65">
        <f t="shared" si="63"/>
        <v>7.2045971081197751</v>
      </c>
      <c r="IE69" s="65">
        <f t="shared" si="63"/>
        <v>7.3436459829899192</v>
      </c>
      <c r="IF69" s="65">
        <f t="shared" si="63"/>
        <v>7.4770337593300775</v>
      </c>
      <c r="IG69" s="65">
        <f t="shared" si="63"/>
        <v>7.6045836281307642</v>
      </c>
      <c r="IH69" s="65">
        <f t="shared" si="63"/>
        <v>7.7261247313461219</v>
      </c>
      <c r="II69" s="65">
        <f t="shared" si="63"/>
        <v>7.8414926038308526</v>
      </c>
      <c r="IJ69" s="65">
        <f t="shared" si="63"/>
        <v>7.9505296055454133</v>
      </c>
      <c r="IK69" s="65">
        <f t="shared" si="63"/>
        <v>8.0530853420678365</v>
      </c>
      <c r="IL69" s="65">
        <f t="shared" si="63"/>
        <v>8.1490170714636321</v>
      </c>
      <c r="IM69" s="65">
        <f t="shared" si="63"/>
        <v>8.2381900955928771</v>
      </c>
      <c r="IN69" s="65">
        <f t="shared" si="63"/>
        <v>8.3204781339757172</v>
      </c>
      <c r="IO69" s="65">
        <f t="shared" si="63"/>
        <v>8.3957636783910541</v>
      </c>
      <c r="IP69" s="65">
        <f t="shared" si="63"/>
        <v>8.4639383264530661</v>
      </c>
      <c r="IQ69" s="65">
        <f t="shared" si="63"/>
        <v>8.5249030924898328</v>
      </c>
      <c r="IR69" s="65">
        <f t="shared" si="63"/>
        <v>8.5785686941439359</v>
      </c>
      <c r="IS69" s="65">
        <f t="shared" ref="IS69" si="64">IR76*$D$53</f>
        <v>8.6248558132217088</v>
      </c>
      <c r="IT69" s="65">
        <f t="shared" ref="IT69" si="65">IS76*$D$53</f>
        <v>8.6636953294335406</v>
      </c>
      <c r="IU69" s="65">
        <f t="shared" ref="IU69" si="66">IT76*$D$53</f>
        <v>8.6950285258011171</v>
      </c>
      <c r="IV69" s="65">
        <f t="shared" ref="IV69" si="67">IU76*$D$53</f>
        <v>8.7188072646413435</v>
      </c>
      <c r="IW69" s="65">
        <f t="shared" ref="IW69" si="68">IV76*$D$53</f>
        <v>8.7349941331879499</v>
      </c>
      <c r="IX69" s="65">
        <f t="shared" ref="IX69" si="69">IW76*$D$53</f>
        <v>8.7435625580673229</v>
      </c>
      <c r="IY69" s="65">
        <f t="shared" ref="IY69" si="70">IX76*$D$53</f>
        <v>8.7444968880046172</v>
      </c>
      <c r="IZ69" s="65">
        <f t="shared" ref="IZ69" si="71">IY76*$D$53</f>
        <v>8.7377924443059474</v>
      </c>
      <c r="JA69" s="65">
        <f t="shared" ref="JA69" si="72">IZ76*$D$53</f>
        <v>8.7234555388332709</v>
      </c>
      <c r="JB69" s="65">
        <f t="shared" ref="JB69" si="73">JA76*$D$53</f>
        <v>8.7015034593610832</v>
      </c>
      <c r="JC69" s="65">
        <f t="shared" ref="JC69" si="74">JB76*$D$53</f>
        <v>8.6719644223800909</v>
      </c>
      <c r="JD69" s="65">
        <f t="shared" ref="JD69" si="75">JC76*$D$53</f>
        <v>8.6348774935862185</v>
      </c>
      <c r="JE69" s="65">
        <f t="shared" ref="JE69" si="76">JD76*$D$53</f>
        <v>8.590292476465617</v>
      </c>
      <c r="JF69" s="65">
        <f t="shared" ref="JF69" si="77">JE76*$D$53</f>
        <v>8.5382697695574485</v>
      </c>
      <c r="JG69" s="65">
        <f t="shared" ref="JG69" si="78">JF76*$D$53</f>
        <v>8.4788801931353852</v>
      </c>
    </row>
    <row r="70" spans="16:267" ht="12.75" hidden="1" customHeight="1" x14ac:dyDescent="0.25">
      <c r="P70" s="1" t="s">
        <v>70</v>
      </c>
      <c r="Q70" s="65">
        <f>$E$58</f>
        <v>0</v>
      </c>
      <c r="R70" s="65">
        <f t="shared" ref="R70:CC70" si="79">IF(OR($D$56=1,Q72&lt;=0),0,Q70+R69)</f>
        <v>8.3649590640929485</v>
      </c>
      <c r="S70" s="65">
        <f t="shared" si="79"/>
        <v>16.726298444768378</v>
      </c>
      <c r="T70" s="65">
        <f t="shared" si="79"/>
        <v>25.076782299456575</v>
      </c>
      <c r="U70" s="65">
        <f t="shared" si="79"/>
        <v>33.409186915924757</v>
      </c>
      <c r="V70" s="65">
        <f t="shared" si="79"/>
        <v>41.716310852665316</v>
      </c>
      <c r="W70" s="65">
        <f t="shared" si="79"/>
        <v>49.990985018870525</v>
      </c>
      <c r="X70" s="65">
        <f t="shared" si="79"/>
        <v>58.226082665127954</v>
      </c>
      <c r="Y70" s="65">
        <f t="shared" si="79"/>
        <v>66.414529256421616</v>
      </c>
      <c r="Z70" s="65">
        <f t="shared" si="79"/>
        <v>74.549312199620417</v>
      </c>
      <c r="AA70" s="65">
        <f t="shared" si="79"/>
        <v>82.623490398372951</v>
      </c>
      <c r="AB70" s="65">
        <f t="shared" si="79"/>
        <v>90.630203609201558</v>
      </c>
      <c r="AC70" s="65">
        <f t="shared" si="79"/>
        <v>98.562681573587582</v>
      </c>
      <c r="AD70" s="65">
        <f t="shared" si="79"/>
        <v>106.41425290196311</v>
      </c>
      <c r="AE70" s="65">
        <f t="shared" si="79"/>
        <v>114.17835368675576</v>
      </c>
      <c r="AF70" s="65">
        <f t="shared" si="79"/>
        <v>121.8485358229691</v>
      </c>
      <c r="AG70" s="65">
        <f t="shared" si="79"/>
        <v>129.41847501620842</v>
      </c>
      <c r="AH70" s="65">
        <f t="shared" si="79"/>
        <v>136.88197845956992</v>
      </c>
      <c r="AI70" s="65">
        <f t="shared" si="79"/>
        <v>144.23299216239025</v>
      </c>
      <c r="AJ70" s="65">
        <f t="shared" si="79"/>
        <v>151.46560791549112</v>
      </c>
      <c r="AK70" s="65">
        <f t="shared" si="79"/>
        <v>158.57406987923812</v>
      </c>
      <c r="AL70" s="65">
        <f t="shared" si="79"/>
        <v>165.5527807824524</v>
      </c>
      <c r="AM70" s="65">
        <f t="shared" si="79"/>
        <v>172.3963077219579</v>
      </c>
      <c r="AN70" s="65">
        <f t="shared" si="79"/>
        <v>179.09938755430122</v>
      </c>
      <c r="AO70" s="65">
        <f t="shared" si="79"/>
        <v>185.65693187293687</v>
      </c>
      <c r="AP70" s="65">
        <f t="shared" si="79"/>
        <v>192.06403156591591</v>
      </c>
      <c r="AQ70" s="65">
        <f t="shared" si="79"/>
        <v>198.31596095083839</v>
      </c>
      <c r="AR70" s="65">
        <f t="shared" si="79"/>
        <v>204.40818148552361</v>
      </c>
      <c r="AS70" s="65">
        <f t="shared" si="79"/>
        <v>210.33634505450138</v>
      </c>
      <c r="AT70" s="65">
        <f t="shared" si="79"/>
        <v>216.09629683302921</v>
      </c>
      <c r="AU70" s="65">
        <f t="shared" si="79"/>
        <v>221.68407773188406</v>
      </c>
      <c r="AV70" s="65">
        <f t="shared" si="79"/>
        <v>227.0959264276525</v>
      </c>
      <c r="AW70" s="65">
        <f t="shared" si="79"/>
        <v>232.32828098464955</v>
      </c>
      <c r="AX70" s="65">
        <f t="shared" si="79"/>
        <v>237.37778007592368</v>
      </c>
      <c r="AY70" s="65">
        <f t="shared" si="79"/>
        <v>242.24126381204749</v>
      </c>
      <c r="AZ70" s="65">
        <f t="shared" si="79"/>
        <v>246.91577418755242</v>
      </c>
      <c r="BA70" s="65">
        <f t="shared" si="79"/>
        <v>251.39855515593001</v>
      </c>
      <c r="BB70" s="65">
        <f t="shared" si="79"/>
        <v>255.68705234509628</v>
      </c>
      <c r="BC70" s="65">
        <f t="shared" si="79"/>
        <v>259.77891242609394</v>
      </c>
      <c r="BD70" s="65">
        <f t="shared" si="79"/>
        <v>263.67198214858894</v>
      </c>
      <c r="BE70" s="65">
        <f t="shared" si="79"/>
        <v>267.36430705740531</v>
      </c>
      <c r="BF70" s="65">
        <f t="shared" si="79"/>
        <v>270.8541299049329</v>
      </c>
      <c r="BG70" s="65">
        <f t="shared" si="79"/>
        <v>274.1398887747402</v>
      </c>
      <c r="BH70" s="65">
        <f t="shared" si="79"/>
        <v>277.22021493212901</v>
      </c>
      <c r="BI70" s="65">
        <f t="shared" si="79"/>
        <v>280.09393041768112</v>
      </c>
      <c r="BJ70" s="65">
        <f t="shared" si="79"/>
        <v>282.76004540007625</v>
      </c>
      <c r="BK70" s="65">
        <f t="shared" si="79"/>
        <v>285.21775530460297</v>
      </c>
      <c r="BL70" s="65">
        <f t="shared" si="79"/>
        <v>287.46643773384665</v>
      </c>
      <c r="BM70" s="65">
        <f t="shared" si="79"/>
        <v>289.50564919702646</v>
      </c>
      <c r="BN70" s="65">
        <f t="shared" si="79"/>
        <v>291.33512166436736</v>
      </c>
      <c r="BO70" s="65">
        <f t="shared" si="79"/>
        <v>292.95475896274098</v>
      </c>
      <c r="BP70" s="65">
        <f t="shared" si="79"/>
        <v>294.36463302859249</v>
      </c>
      <c r="BQ70" s="65">
        <f t="shared" si="79"/>
        <v>295.56498003389868</v>
      </c>
      <c r="BR70" s="65">
        <f t="shared" si="79"/>
        <v>296.55619640057506</v>
      </c>
      <c r="BS70" s="65">
        <f t="shared" si="79"/>
        <v>297.3388347183743</v>
      </c>
      <c r="BT70" s="65">
        <f t="shared" si="79"/>
        <v>297.91359958090163</v>
      </c>
      <c r="BU70" s="65">
        <f t="shared" si="79"/>
        <v>298.2813433539161</v>
      </c>
      <c r="BV70" s="65">
        <f t="shared" si="79"/>
        <v>298.44306188959467</v>
      </c>
      <c r="BW70" s="65">
        <f t="shared" si="79"/>
        <v>298.39989019991981</v>
      </c>
      <c r="BX70" s="65">
        <f t="shared" si="79"/>
        <v>298.15309810180565</v>
      </c>
      <c r="BY70" s="65">
        <f t="shared" si="79"/>
        <v>297.70408584601455</v>
      </c>
      <c r="BZ70" s="65">
        <f t="shared" si="79"/>
        <v>297.05437974133639</v>
      </c>
      <c r="CA70" s="65">
        <f t="shared" si="79"/>
        <v>296.20562778491097</v>
      </c>
      <c r="CB70" s="65">
        <f t="shared" si="79"/>
        <v>295.15959530897396</v>
      </c>
      <c r="CC70" s="65">
        <f t="shared" si="79"/>
        <v>293.91816065370205</v>
      </c>
      <c r="CD70" s="65">
        <f t="shared" ref="CD70:EO70" si="80">IF(OR($D$56=1,CC72&lt;=0),0,CC70+CD69)</f>
        <v>292.48331087522632</v>
      </c>
      <c r="CE70" s="65">
        <f t="shared" si="80"/>
        <v>290.85713749727876</v>
      </c>
      <c r="CF70" s="65">
        <f t="shared" si="80"/>
        <v>289.04183231433552</v>
      </c>
      <c r="CG70" s="65">
        <f t="shared" si="80"/>
        <v>287.03968325352758</v>
      </c>
      <c r="CH70" s="65">
        <f t="shared" si="80"/>
        <v>284.85307030200454</v>
      </c>
      <c r="CI70" s="65">
        <f t="shared" si="80"/>
        <v>282.48446150586409</v>
      </c>
      <c r="CJ70" s="65">
        <f t="shared" si="80"/>
        <v>279.93640904620037</v>
      </c>
      <c r="CK70" s="65">
        <f t="shared" si="80"/>
        <v>277.21154539727718</v>
      </c>
      <c r="CL70" s="65">
        <f t="shared" si="80"/>
        <v>274.31257957130418</v>
      </c>
      <c r="CM70" s="65">
        <f t="shared" si="80"/>
        <v>271.24229345378097</v>
      </c>
      <c r="CN70" s="65">
        <f t="shared" si="80"/>
        <v>268.00353823288094</v>
      </c>
      <c r="CO70" s="65">
        <f t="shared" si="80"/>
        <v>264.59923092587024</v>
      </c>
      <c r="CP70" s="65">
        <f t="shared" si="80"/>
        <v>261.03235100510341</v>
      </c>
      <c r="CQ70" s="65">
        <f t="shared" si="80"/>
        <v>257.30593712570095</v>
      </c>
      <c r="CR70" s="65">
        <f t="shared" si="80"/>
        <v>253.42308395659987</v>
      </c>
      <c r="CS70" s="65">
        <f t="shared" si="80"/>
        <v>249.38693911627345</v>
      </c>
      <c r="CT70" s="65">
        <f t="shared" si="80"/>
        <v>245.20070021404308</v>
      </c>
      <c r="CU70" s="65">
        <f t="shared" si="80"/>
        <v>240.86761199755165</v>
      </c>
      <c r="CV70" s="65">
        <f t="shared" si="80"/>
        <v>236.39096360663504</v>
      </c>
      <c r="CW70" s="65">
        <f t="shared" si="80"/>
        <v>231.77408593351564</v>
      </c>
      <c r="CX70" s="65">
        <f t="shared" si="80"/>
        <v>227.02034908894822</v>
      </c>
      <c r="CY70" s="65">
        <f t="shared" si="80"/>
        <v>222.13315997367494</v>
      </c>
      <c r="CZ70" s="65">
        <f t="shared" si="80"/>
        <v>217.11595995428985</v>
      </c>
      <c r="DA70" s="65">
        <f t="shared" si="80"/>
        <v>211.97222264237783</v>
      </c>
      <c r="DB70" s="65">
        <f t="shared" si="80"/>
        <v>206.70545177557054</v>
      </c>
      <c r="DC70" s="65">
        <f t="shared" si="80"/>
        <v>201.31917919896196</v>
      </c>
      <c r="DD70" s="65">
        <f t="shared" si="80"/>
        <v>195.81696294513671</v>
      </c>
      <c r="DE70" s="65">
        <f t="shared" si="80"/>
        <v>190.20238541089398</v>
      </c>
      <c r="DF70" s="65">
        <f t="shared" si="80"/>
        <v>184.47905162859362</v>
      </c>
      <c r="DG70" s="65">
        <f t="shared" si="80"/>
        <v>178.65058762990688</v>
      </c>
      <c r="DH70" s="65">
        <f t="shared" si="80"/>
        <v>172.72063889962541</v>
      </c>
      <c r="DI70" s="65">
        <f t="shared" si="80"/>
        <v>166.69286891706503</v>
      </c>
      <c r="DJ70" s="65">
        <f t="shared" si="80"/>
        <v>160.57095778249391</v>
      </c>
      <c r="DK70" s="65">
        <f t="shared" si="80"/>
        <v>154.35860092592176</v>
      </c>
      <c r="DL70" s="65">
        <f t="shared" si="80"/>
        <v>148.0595078955007</v>
      </c>
      <c r="DM70" s="65">
        <f t="shared" si="80"/>
        <v>141.6774012227134</v>
      </c>
      <c r="DN70" s="65">
        <f t="shared" si="80"/>
        <v>135.21601536145872</v>
      </c>
      <c r="DO70" s="65">
        <f t="shared" si="80"/>
        <v>128.67909569808518</v>
      </c>
      <c r="DP70" s="65">
        <f t="shared" si="80"/>
        <v>122.07039762937282</v>
      </c>
      <c r="DQ70" s="65">
        <f t="shared" si="80"/>
        <v>115.39368570541851</v>
      </c>
      <c r="DR70" s="65">
        <f t="shared" si="80"/>
        <v>108.6527328343422</v>
      </c>
      <c r="DS70" s="65">
        <f t="shared" si="80"/>
        <v>101.85131954569917</v>
      </c>
      <c r="DT70" s="65">
        <f t="shared" si="80"/>
        <v>94.993233309453672</v>
      </c>
      <c r="DU70" s="65">
        <f t="shared" si="80"/>
        <v>88.082267907348694</v>
      </c>
      <c r="DV70" s="65">
        <f t="shared" si="80"/>
        <v>81.122222853483606</v>
      </c>
      <c r="DW70" s="65">
        <f t="shared" si="80"/>
        <v>74.116902860898577</v>
      </c>
      <c r="DX70" s="65">
        <f t="shared" si="80"/>
        <v>67.070117350948081</v>
      </c>
      <c r="DY70" s="65">
        <f t="shared" si="80"/>
        <v>59.9856800022377</v>
      </c>
      <c r="DZ70" s="65">
        <f t="shared" si="80"/>
        <v>52.867408335887419</v>
      </c>
      <c r="EA70" s="65">
        <f t="shared" si="80"/>
        <v>45.719123333878997</v>
      </c>
      <c r="EB70" s="65">
        <f t="shared" si="80"/>
        <v>38.544649087238703</v>
      </c>
      <c r="EC70" s="65">
        <f t="shared" si="80"/>
        <v>31.347812470802502</v>
      </c>
      <c r="ED70" s="65">
        <f t="shared" si="80"/>
        <v>24.132442841305803</v>
      </c>
      <c r="EE70" s="65">
        <f t="shared" si="80"/>
        <v>16.902371755538606</v>
      </c>
      <c r="EF70" s="65">
        <f t="shared" si="80"/>
        <v>9.6614327053021043</v>
      </c>
      <c r="EG70" s="65">
        <f t="shared" si="80"/>
        <v>2.4134608659012358</v>
      </c>
      <c r="EH70" s="65">
        <f t="shared" si="80"/>
        <v>-4.8377071450963198</v>
      </c>
      <c r="EI70" s="65">
        <f t="shared" si="80"/>
        <v>-12.088233502105304</v>
      </c>
      <c r="EJ70" s="65">
        <f t="shared" si="80"/>
        <v>-19.334279402047997</v>
      </c>
      <c r="EK70" s="65">
        <f t="shared" si="80"/>
        <v>-26.572005294437417</v>
      </c>
      <c r="EL70" s="65">
        <f t="shared" si="80"/>
        <v>-33.797571114300304</v>
      </c>
      <c r="EM70" s="65">
        <f t="shared" si="80"/>
        <v>-41.007136521227203</v>
      </c>
      <c r="EN70" s="65">
        <f t="shared" si="80"/>
        <v>-48.196861147839606</v>
      </c>
      <c r="EO70" s="65">
        <f t="shared" si="80"/>
        <v>-55.362904860970602</v>
      </c>
      <c r="EP70" s="65">
        <f t="shared" ref="EP70:HA70" si="81">IF(OR($D$56=1,EO72&lt;=0),0,EO70+EP69)</f>
        <v>-62.501428038859714</v>
      </c>
      <c r="EQ70" s="65">
        <f t="shared" si="81"/>
        <v>-69.608591867667741</v>
      </c>
      <c r="ER70" s="65">
        <f t="shared" si="81"/>
        <v>-76.680558660622779</v>
      </c>
      <c r="ES70" s="65">
        <f t="shared" si="81"/>
        <v>-83.713492203113475</v>
      </c>
      <c r="ET70" s="65">
        <f t="shared" si="81"/>
        <v>-90.703558127050414</v>
      </c>
      <c r="EU70" s="65">
        <f t="shared" si="81"/>
        <v>-97.646924317819085</v>
      </c>
      <c r="EV70" s="65">
        <f t="shared" si="81"/>
        <v>-104.53976135715355</v>
      </c>
      <c r="EW70" s="65">
        <f t="shared" si="81"/>
        <v>-111.378243005258</v>
      </c>
      <c r="EX70" s="65">
        <f t="shared" si="81"/>
        <v>-118.15854672550765</v>
      </c>
      <c r="EY70" s="65">
        <f t="shared" si="81"/>
        <v>-124.87685425505563</v>
      </c>
      <c r="EZ70" s="65">
        <f t="shared" si="81"/>
        <v>-131.52935222467056</v>
      </c>
      <c r="FA70" s="65">
        <f t="shared" si="81"/>
        <v>-138.11223283112258</v>
      </c>
      <c r="FB70" s="65">
        <f t="shared" si="81"/>
        <v>-144.62169456542512</v>
      </c>
      <c r="FC70" s="65">
        <f t="shared" si="81"/>
        <v>-151.05394300022749</v>
      </c>
      <c r="FD70" s="65">
        <f t="shared" si="81"/>
        <v>-157.40519163963577</v>
      </c>
      <c r="FE70" s="65">
        <f t="shared" si="81"/>
        <v>-163.67166283471653</v>
      </c>
      <c r="FF70" s="65">
        <f t="shared" si="81"/>
        <v>-169.84958876791126</v>
      </c>
      <c r="FG70" s="65">
        <f t="shared" si="81"/>
        <v>-175.93521250955621</v>
      </c>
      <c r="FH70" s="65">
        <f t="shared" si="81"/>
        <v>-181.92478914966193</v>
      </c>
      <c r="FI70" s="65">
        <f t="shared" si="81"/>
        <v>-187.81458700806022</v>
      </c>
      <c r="FJ70" s="65">
        <f t="shared" si="81"/>
        <v>-193.60088892597099</v>
      </c>
      <c r="FK70" s="65">
        <f t="shared" si="81"/>
        <v>-199.27999364197871</v>
      </c>
      <c r="FL70" s="65">
        <f t="shared" si="81"/>
        <v>-204.84821725533394</v>
      </c>
      <c r="FM70" s="65">
        <f t="shared" si="81"/>
        <v>-210.30189477941335</v>
      </c>
      <c r="FN70" s="65">
        <f t="shared" si="81"/>
        <v>-215.63738178807787</v>
      </c>
      <c r="FO70" s="65">
        <f t="shared" si="81"/>
        <v>-220.85105615756157</v>
      </c>
      <c r="FP70" s="65">
        <f t="shared" si="81"/>
        <v>-225.93931990640678</v>
      </c>
      <c r="FQ70" s="65">
        <f t="shared" si="81"/>
        <v>-230.89860113582836</v>
      </c>
      <c r="FR70" s="65">
        <f t="shared" si="81"/>
        <v>-235.725356072745</v>
      </c>
      <c r="FS70" s="65">
        <f t="shared" si="81"/>
        <v>-240.41607121755308</v>
      </c>
      <c r="FT70" s="65">
        <f t="shared" si="81"/>
        <v>-244.96726559854284</v>
      </c>
      <c r="FU70" s="65">
        <f t="shared" si="81"/>
        <v>-249.37549313466189</v>
      </c>
      <c r="FV70" s="65">
        <f t="shared" si="81"/>
        <v>-253.63734510812026</v>
      </c>
      <c r="FW70" s="65">
        <f t="shared" si="81"/>
        <v>-257.74945274810176</v>
      </c>
      <c r="FX70" s="65">
        <f t="shared" si="81"/>
        <v>-261.70848992659705</v>
      </c>
      <c r="FY70" s="65">
        <f t="shared" si="81"/>
        <v>-265.51117596710588</v>
      </c>
      <c r="FZ70" s="65">
        <f t="shared" si="81"/>
        <v>-269.15427856666616</v>
      </c>
      <c r="GA70" s="65">
        <f t="shared" si="81"/>
        <v>-272.63461683135853</v>
      </c>
      <c r="GB70" s="65">
        <f t="shared" si="81"/>
        <v>-275.94906442510251</v>
      </c>
      <c r="GC70" s="65">
        <f t="shared" si="81"/>
        <v>-279.09455283120644</v>
      </c>
      <c r="GD70" s="65">
        <f t="shared" si="81"/>
        <v>-282.06807472575804</v>
      </c>
      <c r="GE70" s="65">
        <f t="shared" si="81"/>
        <v>-284.86668746154243</v>
      </c>
      <c r="GF70" s="65">
        <f t="shared" si="81"/>
        <v>-287.48751666075367</v>
      </c>
      <c r="GG70" s="65">
        <f t="shared" si="81"/>
        <v>-289.92775991431972</v>
      </c>
      <c r="GH70" s="65">
        <f t="shared" si="81"/>
        <v>-292.18469058519543</v>
      </c>
      <c r="GI70" s="65">
        <f t="shared" si="81"/>
        <v>-294.25566171248528</v>
      </c>
      <c r="GJ70" s="65">
        <f t="shared" si="81"/>
        <v>-296.13811001274843</v>
      </c>
      <c r="GK70" s="65">
        <f t="shared" si="81"/>
        <v>-297.82955997430281</v>
      </c>
      <c r="GL70" s="65">
        <f t="shared" si="81"/>
        <v>-299.32762803979205</v>
      </c>
      <c r="GM70" s="65">
        <f t="shared" si="81"/>
        <v>-300.63002687170479</v>
      </c>
      <c r="GN70" s="65">
        <f t="shared" si="81"/>
        <v>-301.73456969494356</v>
      </c>
      <c r="GO70" s="65">
        <f t="shared" si="81"/>
        <v>-302.63917470993158</v>
      </c>
      <c r="GP70" s="65">
        <f t="shared" si="81"/>
        <v>-303.34186956912032</v>
      </c>
      <c r="GQ70" s="65">
        <f t="shared" si="81"/>
        <v>-303.84079590912455</v>
      </c>
      <c r="GR70" s="65">
        <f t="shared" si="81"/>
        <v>-304.13421393006166</v>
      </c>
      <c r="GS70" s="65">
        <f t="shared" si="81"/>
        <v>-304.2205070130139</v>
      </c>
      <c r="GT70" s="65">
        <f t="shared" si="81"/>
        <v>-304.0981863658713</v>
      </c>
      <c r="GU70" s="65">
        <f t="shared" si="81"/>
        <v>-303.76589568714394</v>
      </c>
      <c r="GV70" s="65">
        <f t="shared" si="81"/>
        <v>-303.22241583666954</v>
      </c>
      <c r="GW70" s="65">
        <f t="shared" si="81"/>
        <v>-302.46666950147858</v>
      </c>
      <c r="GX70" s="65">
        <f t="shared" si="81"/>
        <v>-301.49772584442718</v>
      </c>
      <c r="GY70" s="65">
        <f t="shared" si="81"/>
        <v>-300.3148051225657</v>
      </c>
      <c r="GZ70" s="65">
        <f t="shared" si="81"/>
        <v>-298.91728326158591</v>
      </c>
      <c r="HA70" s="65">
        <f t="shared" si="81"/>
        <v>-297.30469637208739</v>
      </c>
      <c r="HB70" s="65">
        <f t="shared" ref="HB70:IR70" si="82">IF(OR($D$56=1,HA72&lt;=0),0,HA70+HB69)</f>
        <v>-295.47674519282282</v>
      </c>
      <c r="HC70" s="65">
        <f t="shared" si="82"/>
        <v>-293.43329944553795</v>
      </c>
      <c r="HD70" s="65">
        <f t="shared" si="82"/>
        <v>-291.17440208550892</v>
      </c>
      <c r="HE70" s="65">
        <f t="shared" si="82"/>
        <v>-288.70027343141157</v>
      </c>
      <c r="HF70" s="65">
        <f t="shared" si="82"/>
        <v>-286.01131515773454</v>
      </c>
      <c r="HG70" s="65">
        <f t="shared" si="82"/>
        <v>-283.10811413257801</v>
      </c>
      <c r="HH70" s="65">
        <f t="shared" si="82"/>
        <v>-279.99144608336928</v>
      </c>
      <c r="HI70" s="65">
        <f t="shared" si="82"/>
        <v>-276.6622790727771</v>
      </c>
      <c r="HJ70" s="65">
        <f t="shared" si="82"/>
        <v>-273.12177676692869</v>
      </c>
      <c r="HK70" s="65">
        <f t="shared" si="82"/>
        <v>-269.37130147792902</v>
      </c>
      <c r="HL70" s="65">
        <f t="shared" si="82"/>
        <v>-265.41241696265683</v>
      </c>
      <c r="HM70" s="65">
        <f t="shared" si="82"/>
        <v>-261.24689095987253</v>
      </c>
      <c r="HN70" s="65">
        <f t="shared" si="82"/>
        <v>-256.87669744782204</v>
      </c>
      <c r="HO70" s="65">
        <f t="shared" si="82"/>
        <v>-252.30401860476309</v>
      </c>
      <c r="HP70" s="65">
        <f t="shared" si="82"/>
        <v>-247.53124645518176</v>
      </c>
      <c r="HQ70" s="65">
        <f t="shared" si="82"/>
        <v>-242.56098418490737</v>
      </c>
      <c r="HR70" s="65">
        <f t="shared" si="82"/>
        <v>-237.39604710887733</v>
      </c>
      <c r="HS70" s="65">
        <f t="shared" si="82"/>
        <v>-232.03946327595625</v>
      </c>
      <c r="HT70" s="65">
        <f t="shared" si="82"/>
        <v>-226.49447369596805</v>
      </c>
      <c r="HU70" s="65">
        <f t="shared" si="82"/>
        <v>-220.76453217496663</v>
      </c>
      <c r="HV70" s="65">
        <f t="shared" si="82"/>
        <v>-214.85330474574283</v>
      </c>
      <c r="HW70" s="65">
        <f t="shared" si="82"/>
        <v>-208.76466868164624</v>
      </c>
      <c r="HX70" s="65">
        <f t="shared" si="82"/>
        <v>-202.50271108298301</v>
      </c>
      <c r="HY70" s="65">
        <f t="shared" si="82"/>
        <v>-196.07172702654054</v>
      </c>
      <c r="HZ70" s="65">
        <f t="shared" si="82"/>
        <v>-189.47621727017378</v>
      </c>
      <c r="IA70" s="65">
        <f t="shared" si="82"/>
        <v>-182.72088550586861</v>
      </c>
      <c r="IB70" s="65">
        <f t="shared" si="82"/>
        <v>-175.8106351562657</v>
      </c>
      <c r="IC70" s="65">
        <f t="shared" si="82"/>
        <v>-168.75056571127772</v>
      </c>
      <c r="ID70" s="65">
        <f t="shared" si="82"/>
        <v>-161.54596860315795</v>
      </c>
      <c r="IE70" s="65">
        <f t="shared" si="82"/>
        <v>-154.20232262016802</v>
      </c>
      <c r="IF70" s="65">
        <f t="shared" si="82"/>
        <v>-146.72528886083794</v>
      </c>
      <c r="IG70" s="65">
        <f t="shared" si="82"/>
        <v>-139.12070523270717</v>
      </c>
      <c r="IH70" s="65">
        <f t="shared" si="82"/>
        <v>-131.39458050136105</v>
      </c>
      <c r="II70" s="65">
        <f t="shared" si="82"/>
        <v>-123.55308789753019</v>
      </c>
      <c r="IJ70" s="65">
        <f t="shared" si="82"/>
        <v>-115.60255829198478</v>
      </c>
      <c r="IK70" s="65">
        <f t="shared" si="82"/>
        <v>-107.54947294991695</v>
      </c>
      <c r="IL70" s="65">
        <f t="shared" si="82"/>
        <v>-99.400455878453315</v>
      </c>
      <c r="IM70" s="65">
        <f t="shared" si="82"/>
        <v>-91.16226578286043</v>
      </c>
      <c r="IN70" s="65">
        <f t="shared" si="82"/>
        <v>-82.841787648884718</v>
      </c>
      <c r="IO70" s="65">
        <f t="shared" si="82"/>
        <v>-74.44602397049367</v>
      </c>
      <c r="IP70" s="65">
        <f t="shared" si="82"/>
        <v>-65.982085644040609</v>
      </c>
      <c r="IQ70" s="65">
        <f t="shared" si="82"/>
        <v>-57.457182551550773</v>
      </c>
      <c r="IR70" s="65">
        <f t="shared" si="82"/>
        <v>-48.878613857406833</v>
      </c>
      <c r="IS70" s="65">
        <f t="shared" ref="IS70" si="83">IF(OR($D$56=1,IR72&lt;=0),0,IR70+IS69)</f>
        <v>-40.253758044185126</v>
      </c>
      <c r="IT70" s="65">
        <f t="shared" ref="IT70" si="84">IF(OR($D$56=1,IS72&lt;=0),0,IS70+IT69)</f>
        <v>-31.590062714751586</v>
      </c>
      <c r="IU70" s="65">
        <f t="shared" ref="IU70" si="85">IF(OR($D$56=1,IT72&lt;=0),0,IT70+IU69)</f>
        <v>-22.895034188950468</v>
      </c>
      <c r="IV70" s="65">
        <f t="shared" ref="IV70" si="86">IF(OR($D$56=1,IU72&lt;=0),0,IU70+IV69)</f>
        <v>-14.176226924309125</v>
      </c>
      <c r="IW70" s="65">
        <f t="shared" ref="IW70" si="87">IF(OR($D$56=1,IV72&lt;=0),0,IV70+IW69)</f>
        <v>-5.4412327911211751</v>
      </c>
      <c r="IX70" s="65">
        <f t="shared" ref="IX70" si="88">IF(OR($D$56=1,IW72&lt;=0),0,IW70+IX69)</f>
        <v>3.3023297669461478</v>
      </c>
      <c r="IY70" s="65">
        <f t="shared" ref="IY70" si="89">IF(OR($D$56=1,IX72&lt;=0),0,IX70+IY69)</f>
        <v>12.046826654950765</v>
      </c>
      <c r="IZ70" s="65">
        <f t="shared" ref="IZ70" si="90">IF(OR($D$56=1,IY72&lt;=0),0,IY70+IZ69)</f>
        <v>20.784619099256712</v>
      </c>
      <c r="JA70" s="65">
        <f t="shared" ref="JA70" si="91">IF(OR($D$56=1,IZ72&lt;=0),0,IZ70+JA69)</f>
        <v>29.508074638089983</v>
      </c>
      <c r="JB70" s="65">
        <f t="shared" ref="JB70" si="92">IF(OR($D$56=1,JA72&lt;=0),0,JA70+JB69)</f>
        <v>38.209578097451065</v>
      </c>
      <c r="JC70" s="65">
        <f t="shared" ref="JC70" si="93">IF(OR($D$56=1,JB72&lt;=0),0,JB70+JC69)</f>
        <v>46.881542519831157</v>
      </c>
      <c r="JD70" s="65">
        <f t="shared" ref="JD70" si="94">IF(OR($D$56=1,JC72&lt;=0),0,JC70+JD69)</f>
        <v>55.516420013417374</v>
      </c>
      <c r="JE70" s="65">
        <f t="shared" ref="JE70" si="95">IF(OR($D$56=1,JD72&lt;=0),0,JD70+JE69)</f>
        <v>64.106712489882995</v>
      </c>
      <c r="JF70" s="65">
        <f t="shared" ref="JF70" si="96">IF(OR($D$56=1,JE72&lt;=0),0,JE70+JF69)</f>
        <v>72.64498225944044</v>
      </c>
      <c r="JG70" s="65">
        <f t="shared" ref="JG70" si="97">IF(OR($D$56=1,JF72&lt;=0),0,JF70+JG69)</f>
        <v>81.123862452575821</v>
      </c>
    </row>
    <row r="71" spans="16:267" hidden="1" x14ac:dyDescent="0.25">
      <c r="P71" s="1" t="s">
        <v>72</v>
      </c>
      <c r="Q71" s="65">
        <v>0</v>
      </c>
      <c r="R71" s="65">
        <f t="shared" ref="R71:CC71" si="98">$D$53*(R70+Q70)/2</f>
        <v>111.92525220701815</v>
      </c>
      <c r="S71" s="65">
        <f t="shared" si="98"/>
        <v>335.72732434824695</v>
      </c>
      <c r="T71" s="65">
        <f t="shared" si="98"/>
        <v>559.33571455380081</v>
      </c>
      <c r="U71" s="65">
        <f t="shared" si="98"/>
        <v>782.55695035051247</v>
      </c>
      <c r="V71" s="65">
        <f t="shared" si="98"/>
        <v>1005.1980195600621</v>
      </c>
      <c r="W71" s="65">
        <f t="shared" si="98"/>
        <v>1227.0666408525092</v>
      </c>
      <c r="X71" s="65">
        <f t="shared" si="98"/>
        <v>1447.9715322968968</v>
      </c>
      <c r="Y71" s="65">
        <f t="shared" si="98"/>
        <v>1667.7226771424996</v>
      </c>
      <c r="Z71" s="65">
        <f t="shared" si="98"/>
        <v>1886.1315860782927</v>
      </c>
      <c r="AA71" s="65">
        <f t="shared" si="98"/>
        <v>2103.0115552360835</v>
      </c>
      <c r="AB71" s="65">
        <f t="shared" si="98"/>
        <v>2318.1779192242861</v>
      </c>
      <c r="AC71" s="65">
        <f t="shared" si="98"/>
        <v>2531.448298504406</v>
      </c>
      <c r="AD71" s="65">
        <f t="shared" si="98"/>
        <v>2742.6428404506682</v>
      </c>
      <c r="AE71" s="65">
        <f t="shared" si="98"/>
        <v>2951.5844534647622</v>
      </c>
      <c r="AF71" s="65">
        <f t="shared" si="98"/>
        <v>3158.0990335519973</v>
      </c>
      <c r="AG71" s="65">
        <f t="shared" si="98"/>
        <v>3362.0156828021522</v>
      </c>
      <c r="AH71" s="65">
        <f t="shared" si="98"/>
        <v>3563.1669192575746</v>
      </c>
      <c r="AI71" s="65">
        <f t="shared" si="98"/>
        <v>3761.3888776923941</v>
      </c>
      <c r="AJ71" s="65">
        <f t="shared" si="98"/>
        <v>3956.5215008697514</v>
      </c>
      <c r="AK71" s="65">
        <f t="shared" si="98"/>
        <v>4148.4087208884075</v>
      </c>
      <c r="AL71" s="65">
        <f t="shared" si="98"/>
        <v>4336.8986302756057</v>
      </c>
      <c r="AM71" s="65">
        <f t="shared" si="98"/>
        <v>4521.8436425294767</v>
      </c>
      <c r="AN71" s="65">
        <f t="shared" si="98"/>
        <v>4703.100641860995</v>
      </c>
      <c r="AO71" s="65">
        <f t="shared" si="98"/>
        <v>4880.5311219325358</v>
      </c>
      <c r="AP71" s="65">
        <f t="shared" si="98"/>
        <v>5054.0013134368783</v>
      </c>
      <c r="AQ71" s="65">
        <f t="shared" si="98"/>
        <v>5223.3823004069254</v>
      </c>
      <c r="AR71" s="65">
        <f t="shared" si="98"/>
        <v>5388.5501251921078</v>
      </c>
      <c r="AS71" s="65">
        <f t="shared" si="98"/>
        <v>5549.3858820821624</v>
      </c>
      <c r="AT71" s="65">
        <f t="shared" si="98"/>
        <v>5705.7757996024757</v>
      </c>
      <c r="AU71" s="65">
        <f t="shared" si="98"/>
        <v>5857.6113115472781</v>
      </c>
      <c r="AV71" s="65">
        <f t="shared" si="98"/>
        <v>6004.7891168573742</v>
      </c>
      <c r="AW71" s="65">
        <f t="shared" si="98"/>
        <v>6147.211228487603</v>
      </c>
      <c r="AX71" s="65">
        <f t="shared" si="98"/>
        <v>6284.7850114458806</v>
      </c>
      <c r="AY71" s="65">
        <f t="shared" si="98"/>
        <v>6417.4232102199794</v>
      </c>
      <c r="AZ71" s="65">
        <f t="shared" si="98"/>
        <v>6545.0439658403602</v>
      </c>
      <c r="BA71" s="65">
        <f t="shared" si="98"/>
        <v>6667.5708228571239</v>
      </c>
      <c r="BB71" s="65">
        <f t="shared" si="98"/>
        <v>6784.9327265363809</v>
      </c>
      <c r="BC71" s="65">
        <f t="shared" si="98"/>
        <v>6897.0640106061765</v>
      </c>
      <c r="BD71" s="65">
        <f t="shared" si="98"/>
        <v>7003.9043759042661</v>
      </c>
      <c r="BE71" s="65">
        <f t="shared" si="98"/>
        <v>7105.3988602997315</v>
      </c>
      <c r="BF71" s="65">
        <f t="shared" si="98"/>
        <v>7201.4978002775124</v>
      </c>
      <c r="BG71" s="65">
        <f t="shared" si="98"/>
        <v>7292.1567845894933</v>
      </c>
      <c r="BH71" s="65">
        <f t="shared" si="98"/>
        <v>7377.3366003878527</v>
      </c>
      <c r="BI71" s="65">
        <f t="shared" si="98"/>
        <v>7457.0031722659905</v>
      </c>
      <c r="BJ71" s="65">
        <f t="shared" si="98"/>
        <v>7531.1274946396297</v>
      </c>
      <c r="BK71" s="65">
        <f t="shared" si="98"/>
        <v>7599.6855579055982</v>
      </c>
      <c r="BL71" s="65">
        <f t="shared" si="98"/>
        <v>7662.6582688186254</v>
      </c>
      <c r="BM71" s="65">
        <f t="shared" si="98"/>
        <v>7720.0313655270747</v>
      </c>
      <c r="BN71" s="65">
        <f t="shared" si="98"/>
        <v>7771.795327707292</v>
      </c>
      <c r="BO71" s="65">
        <f t="shared" si="98"/>
        <v>7817.9452822329995</v>
      </c>
      <c r="BP71" s="65">
        <f t="shared" si="98"/>
        <v>7858.4809048112911</v>
      </c>
      <c r="BQ71" s="65">
        <f t="shared" si="98"/>
        <v>7893.4063180101984</v>
      </c>
      <c r="BR71" s="65">
        <f t="shared" si="98"/>
        <v>7922.7299860948078</v>
      </c>
      <c r="BS71" s="65">
        <f t="shared" si="98"/>
        <v>7946.4646070794797</v>
      </c>
      <c r="BT71" s="65">
        <f t="shared" si="98"/>
        <v>7964.627002393142</v>
      </c>
      <c r="BU71" s="65">
        <f t="shared" si="98"/>
        <v>7977.2380045429472</v>
      </c>
      <c r="BV71" s="65">
        <f t="shared" si="98"/>
        <v>7984.3223431488532</v>
      </c>
      <c r="BW71" s="65">
        <f t="shared" si="98"/>
        <v>7985.9085297082429</v>
      </c>
      <c r="BX71" s="65">
        <f t="shared" si="98"/>
        <v>7982.0287414354589</v>
      </c>
      <c r="BY71" s="65">
        <f t="shared" si="98"/>
        <v>7972.7187045063019</v>
      </c>
      <c r="BZ71" s="65">
        <f t="shared" si="98"/>
        <v>7958.0175770222622</v>
      </c>
      <c r="CA71" s="65">
        <f t="shared" si="98"/>
        <v>7937.9678319935529</v>
      </c>
      <c r="CB71" s="65">
        <f t="shared" si="98"/>
        <v>7912.6151406240942</v>
      </c>
      <c r="CC71" s="65">
        <f t="shared" si="98"/>
        <v>7882.0082561654708</v>
      </c>
      <c r="CD71" s="65">
        <f t="shared" ref="CD71:EO71" si="99">$D$53*(CD70+CC70)/2</f>
        <v>7846.1988985906401</v>
      </c>
      <c r="CE71" s="65">
        <f t="shared" si="99"/>
        <v>7805.2416403220541</v>
      </c>
      <c r="CF71" s="65">
        <f t="shared" si="99"/>
        <v>7759.1937932326173</v>
      </c>
      <c r="CG71" s="65">
        <f t="shared" si="99"/>
        <v>7708.1152971220172</v>
      </c>
      <c r="CH71" s="65">
        <f t="shared" si="99"/>
        <v>7652.068609855156</v>
      </c>
      <c r="CI71" s="65">
        <f t="shared" si="99"/>
        <v>7591.1185993339241</v>
      </c>
      <c r="CJ71" s="65">
        <f t="shared" si="99"/>
        <v>7525.3324374584236</v>
      </c>
      <c r="CK71" s="65">
        <f t="shared" si="99"/>
        <v>7454.7794962188927</v>
      </c>
      <c r="CL71" s="65">
        <f t="shared" si="99"/>
        <v>7379.5312460452651</v>
      </c>
      <c r="CM71" s="65">
        <f t="shared" si="99"/>
        <v>7299.6611565273197</v>
      </c>
      <c r="CN71" s="65">
        <f t="shared" si="99"/>
        <v>7215.2445996049219</v>
      </c>
      <c r="CO71" s="65">
        <f t="shared" si="99"/>
        <v>7126.3587553148982</v>
      </c>
      <c r="CP71" s="65">
        <f t="shared" si="99"/>
        <v>7033.0825201686166</v>
      </c>
      <c r="CQ71" s="65">
        <f t="shared" si="99"/>
        <v>6935.4964182224812</v>
      </c>
      <c r="CR71" s="65">
        <f t="shared" si="99"/>
        <v>6833.6825148920816</v>
      </c>
      <c r="CS71" s="65">
        <f t="shared" si="99"/>
        <v>6727.7243335500234</v>
      </c>
      <c r="CT71" s="65">
        <f t="shared" si="99"/>
        <v>6617.7067749370999</v>
      </c>
      <c r="CU71" s="65">
        <f t="shared" si="99"/>
        <v>6503.7160394067732</v>
      </c>
      <c r="CV71" s="65">
        <f t="shared" si="99"/>
        <v>6385.8395520137701</v>
      </c>
      <c r="CW71" s="65">
        <f t="shared" si="99"/>
        <v>6264.1658904489132</v>
      </c>
      <c r="CX71" s="65">
        <f t="shared" si="99"/>
        <v>6138.7847158142504</v>
      </c>
      <c r="CY71" s="65">
        <f t="shared" si="99"/>
        <v>6009.7867062249024</v>
      </c>
      <c r="CZ71" s="65">
        <f t="shared" si="99"/>
        <v>5877.2634932170113</v>
      </c>
      <c r="DA71" s="65">
        <f t="shared" si="99"/>
        <v>5741.3076009345359</v>
      </c>
      <c r="DB71" s="65">
        <f t="shared" si="99"/>
        <v>5602.0123880615802</v>
      </c>
      <c r="DC71" s="65">
        <f t="shared" si="99"/>
        <v>5459.4719924612182</v>
      </c>
      <c r="DD71" s="65">
        <f t="shared" si="99"/>
        <v>5313.7812784766247</v>
      </c>
      <c r="DE71" s="65">
        <f t="shared" si="99"/>
        <v>5165.0357868454776</v>
      </c>
      <c r="DF71" s="65">
        <f t="shared" si="99"/>
        <v>5013.3316871742509</v>
      </c>
      <c r="DG71" s="65">
        <f t="shared" si="99"/>
        <v>4858.765732914957</v>
      </c>
      <c r="DH71" s="65">
        <f t="shared" si="99"/>
        <v>4701.4352187833038</v>
      </c>
      <c r="DI71" s="65">
        <f t="shared" si="99"/>
        <v>4541.4379405538812</v>
      </c>
      <c r="DJ71" s="65">
        <f t="shared" si="99"/>
        <v>4378.8721571650485</v>
      </c>
      <c r="DK71" s="65">
        <f t="shared" si="99"/>
        <v>4213.8365550634671</v>
      </c>
      <c r="DL71" s="65">
        <f t="shared" si="99"/>
        <v>4046.4302147158796</v>
      </c>
      <c r="DM71" s="65">
        <f t="shared" si="99"/>
        <v>3876.7525792135389</v>
      </c>
      <c r="DN71" s="65">
        <f t="shared" si="99"/>
        <v>3704.9034248928438</v>
      </c>
      <c r="DO71" s="65">
        <f t="shared" si="99"/>
        <v>3530.9828338940347</v>
      </c>
      <c r="DP71" s="65">
        <f t="shared" si="99"/>
        <v>3355.0911685783594</v>
      </c>
      <c r="DQ71" s="65">
        <f t="shared" si="99"/>
        <v>3177.3290477228288</v>
      </c>
      <c r="DR71" s="65">
        <f t="shared" si="99"/>
        <v>2997.7973244105792</v>
      </c>
      <c r="DS71" s="65">
        <f t="shared" si="99"/>
        <v>2816.5970655339111</v>
      </c>
      <c r="DT71" s="65">
        <f t="shared" si="99"/>
        <v>2633.829532826257</v>
      </c>
      <c r="DU71" s="65">
        <f t="shared" si="99"/>
        <v>2449.5961653386494</v>
      </c>
      <c r="DV71" s="65">
        <f t="shared" si="99"/>
        <v>2263.9985632756698</v>
      </c>
      <c r="DW71" s="65">
        <f t="shared" si="99"/>
        <v>2077.1384731054022</v>
      </c>
      <c r="DX71" s="65">
        <f t="shared" si="99"/>
        <v>1889.1177738574902</v>
      </c>
      <c r="DY71" s="65">
        <f t="shared" si="99"/>
        <v>1700.0384645230934</v>
      </c>
      <c r="DZ71" s="65">
        <f t="shared" si="99"/>
        <v>1510.0026524702669</v>
      </c>
      <c r="EA71" s="65">
        <f t="shared" si="99"/>
        <v>1319.1125427880729</v>
      </c>
      <c r="EB71" s="65">
        <f t="shared" si="99"/>
        <v>1127.4704284725692</v>
      </c>
      <c r="EC71" s="65">
        <f t="shared" si="99"/>
        <v>935.17868136768197</v>
      </c>
      <c r="ED71" s="65">
        <f t="shared" si="99"/>
        <v>742.3397437738472</v>
      </c>
      <c r="EE71" s="65">
        <f t="shared" si="99"/>
        <v>549.05612063722185</v>
      </c>
      <c r="EF71" s="65">
        <f t="shared" si="99"/>
        <v>355.43037223218067</v>
      </c>
      <c r="EG71" s="65">
        <f t="shared" si="99"/>
        <v>161.56510724973688</v>
      </c>
      <c r="EH71" s="65">
        <f t="shared" si="99"/>
        <v>-32.437023795556037</v>
      </c>
      <c r="EI71" s="65">
        <f t="shared" si="99"/>
        <v>-226.47333492772864</v>
      </c>
      <c r="EJ71" s="65">
        <f t="shared" si="99"/>
        <v>-420.44111092813847</v>
      </c>
      <c r="EK71" s="65">
        <f t="shared" si="99"/>
        <v>-614.23761349852498</v>
      </c>
      <c r="EL71" s="65">
        <f t="shared" si="99"/>
        <v>-807.76008745614854</v>
      </c>
      <c r="EM71" s="65">
        <f t="shared" si="99"/>
        <v>-1000.9057670489085</v>
      </c>
      <c r="EN71" s="65">
        <f t="shared" si="99"/>
        <v>-1193.5718824784462</v>
      </c>
      <c r="EO71" s="65">
        <f t="shared" si="99"/>
        <v>-1385.6556667193602</v>
      </c>
      <c r="EP71" s="65">
        <f t="shared" ref="EP71:HA71" si="100">$D$53*(EP70+EO70)/2</f>
        <v>-1577.0543627228049</v>
      </c>
      <c r="EQ71" s="65">
        <f t="shared" si="100"/>
        <v>-1767.6652310928716</v>
      </c>
      <c r="ER71" s="65">
        <f t="shared" si="100"/>
        <v>-1957.3855583242844</v>
      </c>
      <c r="ES71" s="65">
        <f t="shared" si="100"/>
        <v>-2146.1126656900874</v>
      </c>
      <c r="ET71" s="65">
        <f t="shared" si="100"/>
        <v>-2333.743918868131</v>
      </c>
      <c r="EU71" s="65">
        <f t="shared" si="100"/>
        <v>-2520.1767383952515</v>
      </c>
      <c r="EV71" s="65">
        <f t="shared" si="100"/>
        <v>-2705.3086110381664</v>
      </c>
      <c r="EW71" s="65">
        <f t="shared" si="100"/>
        <v>-2889.0371021701426</v>
      </c>
      <c r="EX71" s="65">
        <f t="shared" si="100"/>
        <v>-3071.2598692425313</v>
      </c>
      <c r="EY71" s="65">
        <f t="shared" si="100"/>
        <v>-3251.8746764402667</v>
      </c>
      <c r="EZ71" s="65">
        <f t="shared" si="100"/>
        <v>-3430.7794106103038</v>
      </c>
      <c r="FA71" s="65">
        <f t="shared" si="100"/>
        <v>-3607.8720985519026</v>
      </c>
      <c r="FB71" s="65">
        <f t="shared" si="100"/>
        <v>-3783.0509257573735</v>
      </c>
      <c r="FC71" s="65">
        <f t="shared" si="100"/>
        <v>-3956.2142566916491</v>
      </c>
      <c r="FD71" s="65">
        <f t="shared" si="100"/>
        <v>-4127.2606566986115</v>
      </c>
      <c r="FE71" s="65">
        <f t="shared" si="100"/>
        <v>-4296.0889156215762</v>
      </c>
      <c r="FF71" s="65">
        <f t="shared" si="100"/>
        <v>-4462.5980732246744</v>
      </c>
      <c r="FG71" s="65">
        <f t="shared" si="100"/>
        <v>-4626.6874465010715</v>
      </c>
      <c r="FH71" s="65">
        <f t="shared" si="100"/>
        <v>-4788.2566589529533</v>
      </c>
      <c r="FI71" s="65">
        <f t="shared" si="100"/>
        <v>-4947.2056719270959</v>
      </c>
      <c r="FJ71" s="65">
        <f t="shared" si="100"/>
        <v>-5103.4348180884226</v>
      </c>
      <c r="FK71" s="65">
        <f t="shared" si="100"/>
        <v>-5256.8448371124077</v>
      </c>
      <c r="FL71" s="65">
        <f t="shared" si="100"/>
        <v>-5407.3369136753181</v>
      </c>
      <c r="FM71" s="65">
        <f t="shared" si="100"/>
        <v>-5554.8127178192508</v>
      </c>
      <c r="FN71" s="65">
        <f t="shared" si="100"/>
        <v>-5699.1744477665006</v>
      </c>
      <c r="FO71" s="65">
        <f t="shared" si="100"/>
        <v>-5840.3248752551508</v>
      </c>
      <c r="FP71" s="65">
        <f t="shared" si="100"/>
        <v>-5978.1673934647815</v>
      </c>
      <c r="FQ71" s="65">
        <f t="shared" si="100"/>
        <v>-6112.6060675978288</v>
      </c>
      <c r="FR71" s="65">
        <f t="shared" si="100"/>
        <v>-6243.5456881784075</v>
      </c>
      <c r="FS71" s="65">
        <f t="shared" si="100"/>
        <v>-6370.8918271263456</v>
      </c>
      <c r="FT71" s="65">
        <f t="shared" si="100"/>
        <v>-6494.5508966595844</v>
      </c>
      <c r="FU71" s="65">
        <f t="shared" si="100"/>
        <v>-6614.4302110732078</v>
      </c>
      <c r="FV71" s="65">
        <f t="shared" si="100"/>
        <v>-6730.4380514378845</v>
      </c>
      <c r="FW71" s="65">
        <f t="shared" si="100"/>
        <v>-6842.4837332546522</v>
      </c>
      <c r="FX71" s="65">
        <f t="shared" si="100"/>
        <v>-6950.4776770965454</v>
      </c>
      <c r="FY71" s="65">
        <f t="shared" si="100"/>
        <v>-7054.3314822606599</v>
      </c>
      <c r="FZ71" s="65">
        <f t="shared" si="100"/>
        <v>-7153.9580034467799</v>
      </c>
      <c r="GA71" s="65">
        <f t="shared" si="100"/>
        <v>-7249.2714304706706</v>
      </c>
      <c r="GB71" s="65">
        <f t="shared" si="100"/>
        <v>-7340.1873710115733</v>
      </c>
      <c r="GC71" s="65">
        <f t="shared" si="100"/>
        <v>-7426.6229363842513</v>
      </c>
      <c r="GD71" s="65">
        <f t="shared" si="100"/>
        <v>-7508.4968303161486</v>
      </c>
      <c r="GE71" s="65">
        <f t="shared" si="100"/>
        <v>-7585.7294406999126</v>
      </c>
      <c r="GF71" s="65">
        <f t="shared" si="100"/>
        <v>-7658.2429342804635</v>
      </c>
      <c r="GG71" s="65">
        <f t="shared" si="100"/>
        <v>-7725.9613542242814</v>
      </c>
      <c r="GH71" s="65">
        <f t="shared" si="100"/>
        <v>-7788.8107205063116</v>
      </c>
      <c r="GI71" s="65">
        <f t="shared" si="100"/>
        <v>-7846.7191330371279</v>
      </c>
      <c r="GJ71" s="65">
        <f t="shared" si="100"/>
        <v>-7899.6168774395364</v>
      </c>
      <c r="GK71" s="65">
        <f t="shared" si="100"/>
        <v>-7947.4365333698588</v>
      </c>
      <c r="GL71" s="65">
        <f t="shared" si="100"/>
        <v>-7990.1130852645438</v>
      </c>
      <c r="GM71" s="65">
        <f t="shared" si="100"/>
        <v>-8027.5840353776875</v>
      </c>
      <c r="GN71" s="65">
        <f t="shared" si="100"/>
        <v>-8059.7895189594083</v>
      </c>
      <c r="GO71" s="65">
        <f t="shared" si="100"/>
        <v>-8086.6724214089872</v>
      </c>
      <c r="GP71" s="65">
        <f t="shared" si="100"/>
        <v>-8108.1784972201367</v>
      </c>
      <c r="GQ71" s="65">
        <f t="shared" si="100"/>
        <v>-8124.2564905189056</v>
      </c>
      <c r="GR71" s="65">
        <f t="shared" si="100"/>
        <v>-8134.8582569774944</v>
      </c>
      <c r="GS71" s="65">
        <f t="shared" si="100"/>
        <v>-8139.9388868697615</v>
      </c>
      <c r="GT71" s="65">
        <f t="shared" si="100"/>
        <v>-8139.4568290165771</v>
      </c>
      <c r="GU71" s="65">
        <f t="shared" si="100"/>
        <v>-8133.3740153513454</v>
      </c>
      <c r="GV71" s="65">
        <f t="shared" si="100"/>
        <v>-8121.6559858182272</v>
      </c>
      <c r="GW71" s="65">
        <f t="shared" si="100"/>
        <v>-8104.2720132978147</v>
      </c>
      <c r="GX71" s="65">
        <f t="shared" si="100"/>
        <v>-8081.1952282374723</v>
      </c>
      <c r="GY71" s="65">
        <f t="shared" si="100"/>
        <v>-8052.4027426461225</v>
      </c>
      <c r="GZ71" s="65">
        <f t="shared" si="100"/>
        <v>-8017.8757730964453</v>
      </c>
      <c r="HA71" s="65">
        <f t="shared" si="100"/>
        <v>-7977.5997623608955</v>
      </c>
      <c r="HB71" s="65">
        <f t="shared" ref="HB71:IR71" si="101">$D$53*(HB70+HA70)/2</f>
        <v>-7931.5644992922271</v>
      </c>
      <c r="HC71" s="65">
        <f t="shared" si="101"/>
        <v>-7879.7642365440788</v>
      </c>
      <c r="HD71" s="65">
        <f t="shared" si="101"/>
        <v>-7822.1978057130809</v>
      </c>
      <c r="HE71" s="65">
        <f t="shared" si="101"/>
        <v>-7758.8687294708034</v>
      </c>
      <c r="HF71" s="65">
        <f t="shared" si="101"/>
        <v>-7689.7853302419317</v>
      </c>
      <c r="HG71" s="65">
        <f t="shared" si="101"/>
        <v>-7614.9608349744667</v>
      </c>
      <c r="HH71" s="65">
        <f t="shared" si="101"/>
        <v>-7534.4134755386294</v>
      </c>
      <c r="HI71" s="65">
        <f t="shared" si="101"/>
        <v>-7448.1665842836637</v>
      </c>
      <c r="HJ71" s="65">
        <f t="shared" si="101"/>
        <v>-7356.248684276009</v>
      </c>
      <c r="HK71" s="65">
        <f t="shared" si="101"/>
        <v>-7258.6935737385284</v>
      </c>
      <c r="HL71" s="65">
        <f t="shared" si="101"/>
        <v>-7155.5404042087803</v>
      </c>
      <c r="HM71" s="65">
        <f t="shared" si="101"/>
        <v>-7046.8337519347533</v>
      </c>
      <c r="HN71" s="65">
        <f t="shared" si="101"/>
        <v>-6932.623682029307</v>
      </c>
      <c r="HO71" s="65">
        <f t="shared" si="101"/>
        <v>-6812.9658049098171</v>
      </c>
      <c r="HP71" s="65">
        <f t="shared" si="101"/>
        <v>-6687.9213245572992</v>
      </c>
      <c r="HQ71" s="65">
        <f t="shared" si="101"/>
        <v>-6557.5570781397637</v>
      </c>
      <c r="HR71" s="65">
        <f t="shared" si="101"/>
        <v>-6421.9455665577234</v>
      </c>
      <c r="HS71" s="65">
        <f t="shared" si="101"/>
        <v>-6281.1649754857626</v>
      </c>
      <c r="HT71" s="65">
        <f t="shared" si="101"/>
        <v>-6135.2991865029071</v>
      </c>
      <c r="HU71" s="65">
        <f t="shared" si="101"/>
        <v>-5984.437777926265</v>
      </c>
      <c r="HV71" s="65">
        <f t="shared" si="101"/>
        <v>-5828.6760149869324</v>
      </c>
      <c r="HW71" s="65">
        <f t="shared" si="101"/>
        <v>-5668.1148290147321</v>
      </c>
      <c r="HX71" s="65">
        <f t="shared" si="101"/>
        <v>-5502.8607853285439</v>
      </c>
      <c r="HY71" s="65">
        <f t="shared" si="101"/>
        <v>-5333.0260395621317</v>
      </c>
      <c r="HZ71" s="65">
        <f t="shared" si="101"/>
        <v>-5158.7282821911058</v>
      </c>
      <c r="IA71" s="65">
        <f t="shared" si="101"/>
        <v>-4980.0906710650106</v>
      </c>
      <c r="IB71" s="65">
        <f t="shared" si="101"/>
        <v>-4797.24175178931</v>
      </c>
      <c r="IC71" s="65">
        <f t="shared" si="101"/>
        <v>-4610.3153658450847</v>
      </c>
      <c r="ID71" s="65">
        <f t="shared" si="101"/>
        <v>-4419.4505463794412</v>
      </c>
      <c r="IE71" s="65">
        <f t="shared" si="101"/>
        <v>-4224.7914016466111</v>
      </c>
      <c r="IF71" s="65">
        <f t="shared" si="101"/>
        <v>-4026.4869861284124</v>
      </c>
      <c r="IG71" s="65">
        <f t="shared" si="101"/>
        <v>-3824.69115941275</v>
      </c>
      <c r="IH71" s="65">
        <f t="shared" si="101"/>
        <v>-3619.5624329600109</v>
      </c>
      <c r="II71" s="65">
        <f t="shared" si="101"/>
        <v>-3411.2638049390534</v>
      </c>
      <c r="IJ71" s="65">
        <f t="shared" si="101"/>
        <v>-3199.9625833669747</v>
      </c>
      <c r="IK71" s="65">
        <f t="shared" si="101"/>
        <v>-2985.8301978392942</v>
      </c>
      <c r="IL71" s="65">
        <f t="shared" si="101"/>
        <v>-2769.0420001895686</v>
      </c>
      <c r="IM71" s="65">
        <f t="shared" si="101"/>
        <v>-2549.7770544691984</v>
      </c>
      <c r="IN71" s="65">
        <f t="shared" si="101"/>
        <v>-2328.2179166890342</v>
      </c>
      <c r="IO71" s="65">
        <f t="shared" si="101"/>
        <v>-2104.5504048139442</v>
      </c>
      <c r="IP71" s="65">
        <f t="shared" si="101"/>
        <v>-1878.9633595494295</v>
      </c>
      <c r="IQ71" s="65">
        <f t="shared" si="101"/>
        <v>-1651.6483965052673</v>
      </c>
      <c r="IR71" s="65">
        <f t="shared" si="101"/>
        <v>-1422.7996503647287</v>
      </c>
      <c r="IS71" s="65">
        <f t="shared" ref="IS71" si="102">$D$53*(IS70+IR70)/2</f>
        <v>-1192.6135117287847</v>
      </c>
      <c r="IT71" s="65">
        <f t="shared" ref="IT71" si="103">$D$53*(IT70+IS70)/2</f>
        <v>-961.28835734257552</v>
      </c>
      <c r="IU71" s="65">
        <f t="shared" ref="IU71" si="104">$D$53*(IU70+IT70)/2</f>
        <v>-729.0242744459789</v>
      </c>
      <c r="IV71" s="65">
        <f t="shared" ref="IV71" si="105">$D$53*(IV70+IU70)/2</f>
        <v>-496.02278002106669</v>
      </c>
      <c r="IW71" s="65">
        <f t="shared" ref="IW71" si="106">$D$53*(IW70+IV70)/2</f>
        <v>-262.48653573639979</v>
      </c>
      <c r="IX71" s="65">
        <f t="shared" ref="IX71" si="107">$D$53*(IX70+IW70)/2</f>
        <v>-28.619059411153582</v>
      </c>
      <c r="IY71" s="65">
        <f t="shared" ref="IY71" si="108">$D$53*(IY70+IX70)/2</f>
        <v>205.37556615909998</v>
      </c>
      <c r="IZ71" s="65">
        <f t="shared" ref="IZ71" si="109">$D$53*(IZ70+IY70)/2</f>
        <v>439.2929861587038</v>
      </c>
      <c r="JA71" s="65">
        <f t="shared" ref="JA71" si="110">$D$53*(JA70+IZ70)/2</f>
        <v>672.92886762419948</v>
      </c>
      <c r="JB71" s="65">
        <f t="shared" ref="JB71" si="111">$D$53*(JB70+JA70)/2</f>
        <v>906.07919336118891</v>
      </c>
      <c r="JC71" s="65">
        <f t="shared" ref="JC71" si="112">$D$53*(JC70+JB70)/2</f>
        <v>1138.5405550337657</v>
      </c>
      <c r="JD71" s="65">
        <f t="shared" ref="JD71" si="113">$D$53*(JD70+JC70)/2</f>
        <v>1370.1104445585709</v>
      </c>
      <c r="JE71" s="65">
        <f t="shared" ref="JE71" si="114">$D$53*(JE70+JD70)/2</f>
        <v>1600.5875429442117</v>
      </c>
      <c r="JF71" s="65">
        <f t="shared" ref="JF71" si="115">$D$53*(JF70+JE70)/2</f>
        <v>1829.7720057300583</v>
      </c>
      <c r="JG71" s="65">
        <f t="shared" ref="JG71" si="116">$D$53*(JG70+JF70)/2</f>
        <v>2057.4657441961381</v>
      </c>
    </row>
    <row r="72" spans="16:267" hidden="1" x14ac:dyDescent="0.25">
      <c r="P72" s="1" t="s">
        <v>71</v>
      </c>
      <c r="Q72" s="65">
        <f>E9</f>
        <v>800</v>
      </c>
      <c r="R72" s="65">
        <f>IF(OR($D$56=1,Q72+(R71/1000)&lt;=0),0,Q72+(R71/1000))</f>
        <v>800.11192525220702</v>
      </c>
      <c r="S72" s="65">
        <f t="shared" ref="S72:CD72" si="117">IF(OR($D$56=1,R72+(S71/1000)&lt;=0),0,R72+(S71/1000))</f>
        <v>800.44765257655524</v>
      </c>
      <c r="T72" s="65">
        <f t="shared" si="117"/>
        <v>801.006988291109</v>
      </c>
      <c r="U72" s="65">
        <f t="shared" si="117"/>
        <v>801.78954524145956</v>
      </c>
      <c r="V72" s="65">
        <f t="shared" si="117"/>
        <v>802.79474326101968</v>
      </c>
      <c r="W72" s="65">
        <f t="shared" si="117"/>
        <v>804.02180990187219</v>
      </c>
      <c r="X72" s="65">
        <f t="shared" si="117"/>
        <v>805.46978143416914</v>
      </c>
      <c r="Y72" s="65">
        <f t="shared" si="117"/>
        <v>807.13750411131161</v>
      </c>
      <c r="Z72" s="65">
        <f t="shared" si="117"/>
        <v>809.02363569738986</v>
      </c>
      <c r="AA72" s="65">
        <f t="shared" si="117"/>
        <v>811.12664725262596</v>
      </c>
      <c r="AB72" s="65">
        <f t="shared" si="117"/>
        <v>813.4448251718502</v>
      </c>
      <c r="AC72" s="65">
        <f t="shared" si="117"/>
        <v>815.97627347035461</v>
      </c>
      <c r="AD72" s="65">
        <f t="shared" si="117"/>
        <v>818.7189163108053</v>
      </c>
      <c r="AE72" s="65">
        <f t="shared" si="117"/>
        <v>821.67050076427006</v>
      </c>
      <c r="AF72" s="65">
        <f t="shared" si="117"/>
        <v>824.82859979782211</v>
      </c>
      <c r="AG72" s="65">
        <f t="shared" si="117"/>
        <v>828.19061548062427</v>
      </c>
      <c r="AH72" s="65">
        <f t="shared" si="117"/>
        <v>831.75378239988186</v>
      </c>
      <c r="AI72" s="65">
        <f t="shared" si="117"/>
        <v>835.51517127757427</v>
      </c>
      <c r="AJ72" s="65">
        <f t="shared" si="117"/>
        <v>839.47169277844398</v>
      </c>
      <c r="AK72" s="65">
        <f t="shared" si="117"/>
        <v>843.62010149933235</v>
      </c>
      <c r="AL72" s="65">
        <f t="shared" si="117"/>
        <v>847.95700012960799</v>
      </c>
      <c r="AM72" s="65">
        <f t="shared" si="117"/>
        <v>852.47884377213745</v>
      </c>
      <c r="AN72" s="65">
        <f t="shared" si="117"/>
        <v>857.18194441399839</v>
      </c>
      <c r="AO72" s="65">
        <f t="shared" si="117"/>
        <v>862.06247553593096</v>
      </c>
      <c r="AP72" s="65">
        <f t="shared" si="117"/>
        <v>867.11647684936781</v>
      </c>
      <c r="AQ72" s="65">
        <f t="shared" si="117"/>
        <v>872.33985914977472</v>
      </c>
      <c r="AR72" s="65">
        <f t="shared" si="117"/>
        <v>877.72840927496679</v>
      </c>
      <c r="AS72" s="65">
        <f t="shared" si="117"/>
        <v>883.2777951570489</v>
      </c>
      <c r="AT72" s="65">
        <f t="shared" si="117"/>
        <v>888.98357095665142</v>
      </c>
      <c r="AU72" s="65">
        <f t="shared" si="117"/>
        <v>894.84118226819874</v>
      </c>
      <c r="AV72" s="65">
        <f t="shared" si="117"/>
        <v>900.84597138505615</v>
      </c>
      <c r="AW72" s="65">
        <f t="shared" si="117"/>
        <v>906.99318261354369</v>
      </c>
      <c r="AX72" s="65">
        <f t="shared" si="117"/>
        <v>913.27796762498963</v>
      </c>
      <c r="AY72" s="65">
        <f t="shared" si="117"/>
        <v>919.69539083520965</v>
      </c>
      <c r="AZ72" s="65">
        <f t="shared" si="117"/>
        <v>926.24043480105001</v>
      </c>
      <c r="BA72" s="65">
        <f t="shared" si="117"/>
        <v>932.90800562390712</v>
      </c>
      <c r="BB72" s="65">
        <f t="shared" si="117"/>
        <v>939.69293835044346</v>
      </c>
      <c r="BC72" s="65">
        <f t="shared" si="117"/>
        <v>946.59000236104964</v>
      </c>
      <c r="BD72" s="65">
        <f t="shared" si="117"/>
        <v>953.59390673695395</v>
      </c>
      <c r="BE72" s="65">
        <f t="shared" si="117"/>
        <v>960.69930559725367</v>
      </c>
      <c r="BF72" s="65">
        <f t="shared" si="117"/>
        <v>967.90080339753115</v>
      </c>
      <c r="BG72" s="65">
        <f t="shared" si="117"/>
        <v>975.1929601821206</v>
      </c>
      <c r="BH72" s="65">
        <f t="shared" si="117"/>
        <v>982.57029678250842</v>
      </c>
      <c r="BI72" s="65">
        <f t="shared" si="117"/>
        <v>990.02729995477443</v>
      </c>
      <c r="BJ72" s="65">
        <f t="shared" si="117"/>
        <v>997.55842744941401</v>
      </c>
      <c r="BK72" s="65">
        <f t="shared" si="117"/>
        <v>1005.1581130073196</v>
      </c>
      <c r="BL72" s="65">
        <f t="shared" si="117"/>
        <v>1012.8207712761382</v>
      </c>
      <c r="BM72" s="65">
        <f t="shared" si="117"/>
        <v>1020.5408026416653</v>
      </c>
      <c r="BN72" s="65">
        <f t="shared" si="117"/>
        <v>1028.3125979693725</v>
      </c>
      <c r="BO72" s="65">
        <f t="shared" si="117"/>
        <v>1036.1305432516056</v>
      </c>
      <c r="BP72" s="65">
        <f t="shared" si="117"/>
        <v>1043.9890241564169</v>
      </c>
      <c r="BQ72" s="65">
        <f t="shared" si="117"/>
        <v>1051.8824304744271</v>
      </c>
      <c r="BR72" s="65">
        <f t="shared" si="117"/>
        <v>1059.8051604605218</v>
      </c>
      <c r="BS72" s="65">
        <f t="shared" si="117"/>
        <v>1067.7516250676013</v>
      </c>
      <c r="BT72" s="65">
        <f t="shared" si="117"/>
        <v>1075.7162520699944</v>
      </c>
      <c r="BU72" s="65">
        <f t="shared" si="117"/>
        <v>1083.6934900745373</v>
      </c>
      <c r="BV72" s="65">
        <f t="shared" si="117"/>
        <v>1091.6778124176863</v>
      </c>
      <c r="BW72" s="65">
        <f t="shared" si="117"/>
        <v>1099.6637209473945</v>
      </c>
      <c r="BX72" s="65">
        <f t="shared" si="117"/>
        <v>1107.6457496888299</v>
      </c>
      <c r="BY72" s="65">
        <f t="shared" si="117"/>
        <v>1115.6184683933363</v>
      </c>
      <c r="BZ72" s="65">
        <f t="shared" si="117"/>
        <v>1123.5764859703586</v>
      </c>
      <c r="CA72" s="65">
        <f t="shared" si="117"/>
        <v>1131.5144538023521</v>
      </c>
      <c r="CB72" s="65">
        <f t="shared" si="117"/>
        <v>1139.4270689429761</v>
      </c>
      <c r="CC72" s="65">
        <f t="shared" si="117"/>
        <v>1147.3090771991415</v>
      </c>
      <c r="CD72" s="65">
        <f t="shared" si="117"/>
        <v>1155.1552760977322</v>
      </c>
      <c r="CE72" s="65">
        <f t="shared" ref="CE72:EP72" si="118">IF(OR($D$56=1,CD72+(CE71/1000)&lt;=0),0,CD72+(CE71/1000))</f>
        <v>1162.9605177380543</v>
      </c>
      <c r="CF72" s="65">
        <f t="shared" si="118"/>
        <v>1170.719711531287</v>
      </c>
      <c r="CG72" s="65">
        <f t="shared" si="118"/>
        <v>1178.427826828409</v>
      </c>
      <c r="CH72" s="65">
        <f t="shared" si="118"/>
        <v>1186.0798954382642</v>
      </c>
      <c r="CI72" s="65">
        <f t="shared" si="118"/>
        <v>1193.6710140375981</v>
      </c>
      <c r="CJ72" s="65">
        <f t="shared" si="118"/>
        <v>1201.1963464750565</v>
      </c>
      <c r="CK72" s="65">
        <f t="shared" si="118"/>
        <v>1208.6511259712754</v>
      </c>
      <c r="CL72" s="65">
        <f t="shared" si="118"/>
        <v>1216.0306572173206</v>
      </c>
      <c r="CM72" s="65">
        <f t="shared" si="118"/>
        <v>1223.3303183738478</v>
      </c>
      <c r="CN72" s="65">
        <f t="shared" si="118"/>
        <v>1230.5455629734527</v>
      </c>
      <c r="CO72" s="65">
        <f t="shared" si="118"/>
        <v>1237.6719217287675</v>
      </c>
      <c r="CP72" s="65">
        <f t="shared" si="118"/>
        <v>1244.7050042489361</v>
      </c>
      <c r="CQ72" s="65">
        <f t="shared" si="118"/>
        <v>1251.6405006671587</v>
      </c>
      <c r="CR72" s="65">
        <f t="shared" si="118"/>
        <v>1258.4741831820509</v>
      </c>
      <c r="CS72" s="65">
        <f t="shared" si="118"/>
        <v>1265.2019075156009</v>
      </c>
      <c r="CT72" s="65">
        <f t="shared" si="118"/>
        <v>1271.8196142905379</v>
      </c>
      <c r="CU72" s="65">
        <f t="shared" si="118"/>
        <v>1278.3233303299446</v>
      </c>
      <c r="CV72" s="65">
        <f t="shared" si="118"/>
        <v>1284.7091698819584</v>
      </c>
      <c r="CW72" s="65">
        <f t="shared" si="118"/>
        <v>1290.9733357724074</v>
      </c>
      <c r="CX72" s="65">
        <f t="shared" si="118"/>
        <v>1297.1121204882215</v>
      </c>
      <c r="CY72" s="65">
        <f t="shared" si="118"/>
        <v>1303.1219071944465</v>
      </c>
      <c r="CZ72" s="65">
        <f t="shared" si="118"/>
        <v>1308.9991706876635</v>
      </c>
      <c r="DA72" s="65">
        <f t="shared" si="118"/>
        <v>1314.7404782885981</v>
      </c>
      <c r="DB72" s="65">
        <f t="shared" si="118"/>
        <v>1320.3424906766597</v>
      </c>
      <c r="DC72" s="65">
        <f t="shared" si="118"/>
        <v>1325.8019626691209</v>
      </c>
      <c r="DD72" s="65">
        <f t="shared" si="118"/>
        <v>1331.1157439475976</v>
      </c>
      <c r="DE72" s="65">
        <f t="shared" si="118"/>
        <v>1336.2807797344431</v>
      </c>
      <c r="DF72" s="65">
        <f t="shared" si="118"/>
        <v>1341.2941114216173</v>
      </c>
      <c r="DG72" s="65">
        <f t="shared" si="118"/>
        <v>1346.1528771545322</v>
      </c>
      <c r="DH72" s="65">
        <f t="shared" si="118"/>
        <v>1350.8543123733155</v>
      </c>
      <c r="DI72" s="65">
        <f t="shared" si="118"/>
        <v>1355.3957503138693</v>
      </c>
      <c r="DJ72" s="65">
        <f t="shared" si="118"/>
        <v>1359.7746224710343</v>
      </c>
      <c r="DK72" s="65">
        <f t="shared" si="118"/>
        <v>1363.9884590260976</v>
      </c>
      <c r="DL72" s="65">
        <f t="shared" si="118"/>
        <v>1368.0348892408135</v>
      </c>
      <c r="DM72" s="65">
        <f t="shared" si="118"/>
        <v>1371.9116418200272</v>
      </c>
      <c r="DN72" s="65">
        <f t="shared" si="118"/>
        <v>1375.61654524492</v>
      </c>
      <c r="DO72" s="65">
        <f t="shared" si="118"/>
        <v>1379.147528078814</v>
      </c>
      <c r="DP72" s="65">
        <f t="shared" si="118"/>
        <v>1382.5026192473924</v>
      </c>
      <c r="DQ72" s="65">
        <f t="shared" si="118"/>
        <v>1385.6799482951153</v>
      </c>
      <c r="DR72" s="65">
        <f t="shared" si="118"/>
        <v>1388.6777456195259</v>
      </c>
      <c r="DS72" s="65">
        <f t="shared" si="118"/>
        <v>1391.4943426850598</v>
      </c>
      <c r="DT72" s="65">
        <f t="shared" si="118"/>
        <v>1394.128172217886</v>
      </c>
      <c r="DU72" s="65">
        <f t="shared" si="118"/>
        <v>1396.5777683832246</v>
      </c>
      <c r="DV72" s="65">
        <f t="shared" si="118"/>
        <v>1398.8417669465002</v>
      </c>
      <c r="DW72" s="65">
        <f t="shared" si="118"/>
        <v>1400.9189054196056</v>
      </c>
      <c r="DX72" s="65">
        <f t="shared" si="118"/>
        <v>1402.808023193463</v>
      </c>
      <c r="DY72" s="65">
        <f t="shared" si="118"/>
        <v>1404.508061657986</v>
      </c>
      <c r="DZ72" s="65">
        <f t="shared" si="118"/>
        <v>1406.0180643104563</v>
      </c>
      <c r="EA72" s="65">
        <f t="shared" si="118"/>
        <v>1407.3371768532445</v>
      </c>
      <c r="EB72" s="65">
        <f t="shared" si="118"/>
        <v>1408.4646472817171</v>
      </c>
      <c r="EC72" s="65">
        <f t="shared" si="118"/>
        <v>1409.3998259630848</v>
      </c>
      <c r="ED72" s="65">
        <f t="shared" si="118"/>
        <v>1410.1421657068586</v>
      </c>
      <c r="EE72" s="65">
        <f t="shared" si="118"/>
        <v>1410.6912218274958</v>
      </c>
      <c r="EF72" s="65">
        <f t="shared" si="118"/>
        <v>1411.046652199728</v>
      </c>
      <c r="EG72" s="65">
        <f t="shared" si="118"/>
        <v>1411.2082173069778</v>
      </c>
      <c r="EH72" s="65">
        <f t="shared" si="118"/>
        <v>1411.1757802831821</v>
      </c>
      <c r="EI72" s="65">
        <f t="shared" si="118"/>
        <v>1410.9493069482544</v>
      </c>
      <c r="EJ72" s="65">
        <f t="shared" si="118"/>
        <v>1410.5288658373263</v>
      </c>
      <c r="EK72" s="65">
        <f t="shared" si="118"/>
        <v>1409.9146282238278</v>
      </c>
      <c r="EL72" s="65">
        <f t="shared" si="118"/>
        <v>1409.1068681363715</v>
      </c>
      <c r="EM72" s="65">
        <f t="shared" si="118"/>
        <v>1408.1059623693227</v>
      </c>
      <c r="EN72" s="65">
        <f t="shared" si="118"/>
        <v>1406.9123904868443</v>
      </c>
      <c r="EO72" s="65">
        <f t="shared" si="118"/>
        <v>1405.5267348201248</v>
      </c>
      <c r="EP72" s="65">
        <f t="shared" si="118"/>
        <v>1403.9496804574021</v>
      </c>
      <c r="EQ72" s="65">
        <f t="shared" ref="EQ72:HB72" si="119">IF(OR($D$56=1,EP72+(EQ71/1000)&lt;=0),0,EP72+(EQ71/1000))</f>
        <v>1402.1820152263092</v>
      </c>
      <c r="ER72" s="65">
        <f t="shared" si="119"/>
        <v>1400.224629667985</v>
      </c>
      <c r="ES72" s="65">
        <f t="shared" si="119"/>
        <v>1398.078517002295</v>
      </c>
      <c r="ET72" s="65">
        <f t="shared" si="119"/>
        <v>1395.7447730834269</v>
      </c>
      <c r="EU72" s="65">
        <f t="shared" si="119"/>
        <v>1393.2245963450316</v>
      </c>
      <c r="EV72" s="65">
        <f t="shared" si="119"/>
        <v>1390.5192877339935</v>
      </c>
      <c r="EW72" s="65">
        <f t="shared" si="119"/>
        <v>1387.6302506318234</v>
      </c>
      <c r="EX72" s="65">
        <f t="shared" si="119"/>
        <v>1384.5589907625808</v>
      </c>
      <c r="EY72" s="65">
        <f t="shared" si="119"/>
        <v>1381.3071160861405</v>
      </c>
      <c r="EZ72" s="65">
        <f t="shared" si="119"/>
        <v>1377.8763366755302</v>
      </c>
      <c r="FA72" s="65">
        <f t="shared" si="119"/>
        <v>1374.2684645769782</v>
      </c>
      <c r="FB72" s="65">
        <f t="shared" si="119"/>
        <v>1370.4854136512208</v>
      </c>
      <c r="FC72" s="65">
        <f t="shared" si="119"/>
        <v>1366.5291993945291</v>
      </c>
      <c r="FD72" s="65">
        <f t="shared" si="119"/>
        <v>1362.4019387378305</v>
      </c>
      <c r="FE72" s="65">
        <f t="shared" si="119"/>
        <v>1358.1058498222089</v>
      </c>
      <c r="FF72" s="65">
        <f t="shared" si="119"/>
        <v>1353.6432517489843</v>
      </c>
      <c r="FG72" s="65">
        <f t="shared" si="119"/>
        <v>1349.0165643024832</v>
      </c>
      <c r="FH72" s="65">
        <f t="shared" si="119"/>
        <v>1344.2283076435301</v>
      </c>
      <c r="FI72" s="65">
        <f t="shared" si="119"/>
        <v>1339.281101971603</v>
      </c>
      <c r="FJ72" s="65">
        <f t="shared" si="119"/>
        <v>1334.1776671535147</v>
      </c>
      <c r="FK72" s="65">
        <f t="shared" si="119"/>
        <v>1328.9208223164023</v>
      </c>
      <c r="FL72" s="65">
        <f t="shared" si="119"/>
        <v>1323.5134854027269</v>
      </c>
      <c r="FM72" s="65">
        <f t="shared" si="119"/>
        <v>1317.9586726849077</v>
      </c>
      <c r="FN72" s="65">
        <f t="shared" si="119"/>
        <v>1312.2594982371411</v>
      </c>
      <c r="FO72" s="65">
        <f t="shared" si="119"/>
        <v>1306.4191733618859</v>
      </c>
      <c r="FP72" s="65">
        <f t="shared" si="119"/>
        <v>1300.4410059684212</v>
      </c>
      <c r="FQ72" s="65">
        <f t="shared" si="119"/>
        <v>1294.3283999008233</v>
      </c>
      <c r="FR72" s="65">
        <f t="shared" si="119"/>
        <v>1288.084854212645</v>
      </c>
      <c r="FS72" s="65">
        <f t="shared" si="119"/>
        <v>1281.7139623855187</v>
      </c>
      <c r="FT72" s="65">
        <f t="shared" si="119"/>
        <v>1275.2194114888591</v>
      </c>
      <c r="FU72" s="65">
        <f t="shared" si="119"/>
        <v>1268.604981277786</v>
      </c>
      <c r="FV72" s="65">
        <f t="shared" si="119"/>
        <v>1261.8745432263481</v>
      </c>
      <c r="FW72" s="65">
        <f t="shared" si="119"/>
        <v>1255.0320594930936</v>
      </c>
      <c r="FX72" s="65">
        <f t="shared" si="119"/>
        <v>1248.081581815997</v>
      </c>
      <c r="FY72" s="65">
        <f t="shared" si="119"/>
        <v>1241.0272503337362</v>
      </c>
      <c r="FZ72" s="65">
        <f t="shared" si="119"/>
        <v>1233.8732923302894</v>
      </c>
      <c r="GA72" s="65">
        <f t="shared" si="119"/>
        <v>1226.6240208998188</v>
      </c>
      <c r="GB72" s="65">
        <f t="shared" si="119"/>
        <v>1219.2838335288072</v>
      </c>
      <c r="GC72" s="65">
        <f t="shared" si="119"/>
        <v>1211.8572105924229</v>
      </c>
      <c r="GD72" s="65">
        <f t="shared" si="119"/>
        <v>1204.3487137621069</v>
      </c>
      <c r="GE72" s="65">
        <f t="shared" si="119"/>
        <v>1196.762984321407</v>
      </c>
      <c r="GF72" s="65">
        <f t="shared" si="119"/>
        <v>1189.1047413871265</v>
      </c>
      <c r="GG72" s="65">
        <f t="shared" si="119"/>
        <v>1181.3787800329023</v>
      </c>
      <c r="GH72" s="65">
        <f t="shared" si="119"/>
        <v>1173.5899693123961</v>
      </c>
      <c r="GI72" s="65">
        <f t="shared" si="119"/>
        <v>1165.7432501793589</v>
      </c>
      <c r="GJ72" s="65">
        <f t="shared" si="119"/>
        <v>1157.8436333019195</v>
      </c>
      <c r="GK72" s="65">
        <f t="shared" si="119"/>
        <v>1149.8961967685495</v>
      </c>
      <c r="GL72" s="65">
        <f t="shared" si="119"/>
        <v>1141.906083683285</v>
      </c>
      <c r="GM72" s="65">
        <f t="shared" si="119"/>
        <v>1133.8784996479073</v>
      </c>
      <c r="GN72" s="65">
        <f t="shared" si="119"/>
        <v>1125.8187101289479</v>
      </c>
      <c r="GO72" s="65">
        <f t="shared" si="119"/>
        <v>1117.7320377075389</v>
      </c>
      <c r="GP72" s="65">
        <f t="shared" si="119"/>
        <v>1109.6238592103189</v>
      </c>
      <c r="GQ72" s="65">
        <f t="shared" si="119"/>
        <v>1101.4996027197999</v>
      </c>
      <c r="GR72" s="65">
        <f t="shared" si="119"/>
        <v>1093.3647444628225</v>
      </c>
      <c r="GS72" s="65">
        <f t="shared" si="119"/>
        <v>1085.2248055759528</v>
      </c>
      <c r="GT72" s="65">
        <f t="shared" si="119"/>
        <v>1077.0853487469362</v>
      </c>
      <c r="GU72" s="65">
        <f t="shared" si="119"/>
        <v>1068.9519747315849</v>
      </c>
      <c r="GV72" s="65">
        <f t="shared" si="119"/>
        <v>1060.8303187457666</v>
      </c>
      <c r="GW72" s="65">
        <f t="shared" si="119"/>
        <v>1052.7260467324688</v>
      </c>
      <c r="GX72" s="65">
        <f t="shared" si="119"/>
        <v>1044.6448515042314</v>
      </c>
      <c r="GY72" s="65">
        <f t="shared" si="119"/>
        <v>1036.5924487615853</v>
      </c>
      <c r="GZ72" s="65">
        <f t="shared" si="119"/>
        <v>1028.5745729884889</v>
      </c>
      <c r="HA72" s="65">
        <f t="shared" si="119"/>
        <v>1020.5969732261279</v>
      </c>
      <c r="HB72" s="65">
        <f t="shared" si="119"/>
        <v>1012.6654087268357</v>
      </c>
      <c r="HC72" s="65">
        <f t="shared" ref="HC72:IR72" si="120">IF(OR($D$56=1,HB72+(HC71/1000)&lt;=0),0,HB72+(HC71/1000))</f>
        <v>1004.7856444902916</v>
      </c>
      <c r="HD72" s="65">
        <f t="shared" si="120"/>
        <v>996.96344668457846</v>
      </c>
      <c r="HE72" s="65">
        <f t="shared" si="120"/>
        <v>989.20457795510765</v>
      </c>
      <c r="HF72" s="65">
        <f t="shared" si="120"/>
        <v>981.51479262486578</v>
      </c>
      <c r="HG72" s="65">
        <f t="shared" si="120"/>
        <v>973.89983178989132</v>
      </c>
      <c r="HH72" s="65">
        <f t="shared" si="120"/>
        <v>966.36541831435272</v>
      </c>
      <c r="HI72" s="65">
        <f t="shared" si="120"/>
        <v>958.9172517300691</v>
      </c>
      <c r="HJ72" s="65">
        <f t="shared" si="120"/>
        <v>951.56100304579309</v>
      </c>
      <c r="HK72" s="65">
        <f t="shared" si="120"/>
        <v>944.3023094720545</v>
      </c>
      <c r="HL72" s="65">
        <f t="shared" si="120"/>
        <v>937.14676906784575</v>
      </c>
      <c r="HM72" s="65">
        <f t="shared" si="120"/>
        <v>930.09993531591101</v>
      </c>
      <c r="HN72" s="65">
        <f t="shared" si="120"/>
        <v>923.1673116338817</v>
      </c>
      <c r="HO72" s="65">
        <f t="shared" si="120"/>
        <v>916.35434582897187</v>
      </c>
      <c r="HP72" s="65">
        <f t="shared" si="120"/>
        <v>909.66642450441452</v>
      </c>
      <c r="HQ72" s="65">
        <f t="shared" si="120"/>
        <v>903.10886742627474</v>
      </c>
      <c r="HR72" s="65">
        <f t="shared" si="120"/>
        <v>896.68692185971702</v>
      </c>
      <c r="HS72" s="65">
        <f t="shared" si="120"/>
        <v>890.40575688423121</v>
      </c>
      <c r="HT72" s="65">
        <f t="shared" si="120"/>
        <v>884.27045769772826</v>
      </c>
      <c r="HU72" s="65">
        <f t="shared" si="120"/>
        <v>878.28601991980202</v>
      </c>
      <c r="HV72" s="65">
        <f t="shared" si="120"/>
        <v>872.45734390481505</v>
      </c>
      <c r="HW72" s="65">
        <f t="shared" si="120"/>
        <v>866.78922907580034</v>
      </c>
      <c r="HX72" s="65">
        <f t="shared" si="120"/>
        <v>861.28636829047184</v>
      </c>
      <c r="HY72" s="65">
        <f t="shared" si="120"/>
        <v>855.95334225090971</v>
      </c>
      <c r="HZ72" s="65">
        <f t="shared" si="120"/>
        <v>850.79461396871864</v>
      </c>
      <c r="IA72" s="65">
        <f t="shared" si="120"/>
        <v>845.81452329765364</v>
      </c>
      <c r="IB72" s="65">
        <f t="shared" si="120"/>
        <v>841.01728154586431</v>
      </c>
      <c r="IC72" s="65">
        <f t="shared" si="120"/>
        <v>836.40696618001925</v>
      </c>
      <c r="ID72" s="65">
        <f t="shared" si="120"/>
        <v>831.98751563363976</v>
      </c>
      <c r="IE72" s="65">
        <f t="shared" si="120"/>
        <v>827.76272423199316</v>
      </c>
      <c r="IF72" s="65">
        <f t="shared" si="120"/>
        <v>823.7362372458648</v>
      </c>
      <c r="IG72" s="65">
        <f t="shared" si="120"/>
        <v>819.91154608645206</v>
      </c>
      <c r="IH72" s="65">
        <f t="shared" si="120"/>
        <v>816.29198365349203</v>
      </c>
      <c r="II72" s="65">
        <f t="shared" si="120"/>
        <v>812.88071984855299</v>
      </c>
      <c r="IJ72" s="65">
        <f t="shared" si="120"/>
        <v>809.680757265186</v>
      </c>
      <c r="IK72" s="65">
        <f t="shared" si="120"/>
        <v>806.69492706734673</v>
      </c>
      <c r="IL72" s="65">
        <f t="shared" si="120"/>
        <v>803.9258850671572</v>
      </c>
      <c r="IM72" s="65">
        <f t="shared" si="120"/>
        <v>801.37610801268795</v>
      </c>
      <c r="IN72" s="65">
        <f t="shared" si="120"/>
        <v>799.04789009599892</v>
      </c>
      <c r="IO72" s="65">
        <f t="shared" si="120"/>
        <v>796.94333969118497</v>
      </c>
      <c r="IP72" s="65">
        <f t="shared" si="120"/>
        <v>795.06437633163557</v>
      </c>
      <c r="IQ72" s="65">
        <f t="shared" si="120"/>
        <v>793.41272793513031</v>
      </c>
      <c r="IR72" s="65">
        <f t="shared" si="120"/>
        <v>791.9899282847656</v>
      </c>
      <c r="IS72" s="65">
        <f t="shared" ref="IS72" si="121">IF(OR($D$56=1,IR72+(IS71/1000)&lt;=0),0,IR72+(IS71/1000))</f>
        <v>790.79731477303676</v>
      </c>
      <c r="IT72" s="65">
        <f t="shared" ref="IT72" si="122">IF(OR($D$56=1,IS72+(IT71/1000)&lt;=0),0,IS72+(IT71/1000))</f>
        <v>789.83602641569416</v>
      </c>
      <c r="IU72" s="65">
        <f t="shared" ref="IU72" si="123">IF(OR($D$56=1,IT72+(IU71/1000)&lt;=0),0,IT72+(IU71/1000))</f>
        <v>789.10700214124813</v>
      </c>
      <c r="IV72" s="65">
        <f t="shared" ref="IV72" si="124">IF(OR($D$56=1,IU72+(IV71/1000)&lt;=0),0,IU72+(IV71/1000))</f>
        <v>788.61097936122701</v>
      </c>
      <c r="IW72" s="65">
        <f t="shared" ref="IW72" si="125">IF(OR($D$56=1,IV72+(IW71/1000)&lt;=0),0,IV72+(IW71/1000))</f>
        <v>788.34849282549067</v>
      </c>
      <c r="IX72" s="65">
        <f t="shared" ref="IX72" si="126">IF(OR($D$56=1,IW72+(IX71/1000)&lt;=0),0,IW72+(IX71/1000))</f>
        <v>788.31987376607947</v>
      </c>
      <c r="IY72" s="65">
        <f t="shared" ref="IY72" si="127">IF(OR($D$56=1,IX72+(IY71/1000)&lt;=0),0,IX72+(IY71/1000))</f>
        <v>788.52524933223856</v>
      </c>
      <c r="IZ72" s="65">
        <f t="shared" ref="IZ72" si="128">IF(OR($D$56=1,IY72+(IZ71/1000)&lt;=0),0,IY72+(IZ71/1000))</f>
        <v>788.96454231839721</v>
      </c>
      <c r="JA72" s="65">
        <f t="shared" ref="JA72" si="129">IF(OR($D$56=1,IZ72+(JA71/1000)&lt;=0),0,IZ72+(JA71/1000))</f>
        <v>789.63747118602146</v>
      </c>
      <c r="JB72" s="65">
        <f t="shared" ref="JB72" si="130">IF(OR($D$56=1,JA72+(JB71/1000)&lt;=0),0,JA72+(JB71/1000))</f>
        <v>790.54355037938262</v>
      </c>
      <c r="JC72" s="65">
        <f t="shared" ref="JC72" si="131">IF(OR($D$56=1,JB72+(JC71/1000)&lt;=0),0,JB72+(JC71/1000))</f>
        <v>791.68209093441635</v>
      </c>
      <c r="JD72" s="65">
        <f t="shared" ref="JD72" si="132">IF(OR($D$56=1,JC72+(JD71/1000)&lt;=0),0,JC72+(JD71/1000))</f>
        <v>793.05220137897493</v>
      </c>
      <c r="JE72" s="65">
        <f t="shared" ref="JE72" si="133">IF(OR($D$56=1,JD72+(JE71/1000)&lt;=0),0,JD72+(JE71/1000))</f>
        <v>794.65278892191918</v>
      </c>
      <c r="JF72" s="65">
        <f t="shared" ref="JF72" si="134">IF(OR($D$56=1,JE72+(JF71/1000)&lt;=0),0,JE72+(JF71/1000))</f>
        <v>796.48256092764927</v>
      </c>
      <c r="JG72" s="65">
        <f t="shared" ref="JG72" si="135">IF(OR($D$56=1,JF72+(JG71/1000)&lt;=0),0,JF72+(JG71/1000))</f>
        <v>798.54002667184545</v>
      </c>
    </row>
    <row r="73" spans="16:267" hidden="1" x14ac:dyDescent="0.25">
      <c r="P73" s="1" t="s">
        <v>73</v>
      </c>
      <c r="Q73" s="65">
        <f>ROUND($E$8,1)*$E$7*$E$7/(($E$7+Q72)*($E$7+Q72))</f>
        <v>7.7372779322223932</v>
      </c>
      <c r="R73" s="65">
        <f>IF(OR($D$56=1,Q72&lt;=0),0,ROUND($E$8,1)*$E$7*$E$7/(($E$7+R72)*($E$7+R72)))</f>
        <v>7.7370366459227604</v>
      </c>
      <c r="S73" s="65">
        <f t="shared" ref="S73:CD73" si="136">IF(OR($D$56=1,R72&lt;=0),0,ROUND($E$8,1)*$E$7*$E$7/(($E$7+S72)*($E$7+S72)))</f>
        <v>7.7363129591326754</v>
      </c>
      <c r="T73" s="65">
        <f t="shared" si="136"/>
        <v>7.7351074922561738</v>
      </c>
      <c r="U73" s="65">
        <f t="shared" si="136"/>
        <v>7.733421417139013</v>
      </c>
      <c r="V73" s="65">
        <f t="shared" si="136"/>
        <v>7.731256454602482</v>
      </c>
      <c r="W73" s="65">
        <f t="shared" si="136"/>
        <v>7.7286148707367399</v>
      </c>
      <c r="X73" s="65">
        <f t="shared" si="136"/>
        <v>7.7254994719694263</v>
      </c>
      <c r="Y73" s="65">
        <f t="shared" si="136"/>
        <v>7.7219135989307226</v>
      </c>
      <c r="Z73" s="65">
        <f t="shared" si="136"/>
        <v>7.7178611191410997</v>
      </c>
      <c r="AA73" s="65">
        <f t="shared" si="136"/>
        <v>7.7133464185529936</v>
      </c>
      <c r="AB73" s="65">
        <f t="shared" si="136"/>
        <v>7.7083743919824261</v>
      </c>
      <c r="AC73" s="65">
        <f t="shared" si="136"/>
        <v>7.7029504324710647</v>
      </c>
      <c r="AD73" s="65">
        <f t="shared" si="136"/>
        <v>7.6970804196234495</v>
      </c>
      <c r="AE73" s="65">
        <f t="shared" si="136"/>
        <v>7.6907707069680677</v>
      </c>
      <c r="AF73" s="65">
        <f t="shared" si="136"/>
        <v>7.6840281083945525</v>
      </c>
      <c r="AG73" s="65">
        <f t="shared" si="136"/>
        <v>7.6768598837224742</v>
      </c>
      <c r="AH73" s="65">
        <f t="shared" si="136"/>
        <v>7.6692737234602175</v>
      </c>
      <c r="AI73" s="65">
        <f t="shared" si="136"/>
        <v>7.6612777328148223</v>
      </c>
      <c r="AJ73" s="65">
        <f t="shared" si="136"/>
        <v>7.6528804150158543</v>
      </c>
      <c r="AK73" s="65">
        <f t="shared" si="136"/>
        <v>7.6440906540181368</v>
      </c>
      <c r="AL73" s="65">
        <f t="shared" si="136"/>
        <v>7.634917696649449</v>
      </c>
      <c r="AM73" s="65">
        <f t="shared" si="136"/>
        <v>7.6253711342703037</v>
      </c>
      <c r="AN73" s="65">
        <f t="shared" si="136"/>
        <v>7.6154608840134408</v>
      </c>
      <c r="AO73" s="65">
        <f t="shared" si="136"/>
        <v>7.6051971696708689</v>
      </c>
      <c r="AP73" s="65">
        <f t="shared" si="136"/>
        <v>7.59459050229606</v>
      </c>
      <c r="AQ73" s="65">
        <f t="shared" si="136"/>
        <v>7.5836516605883579</v>
      </c>
      <c r="AR73" s="65">
        <f t="shared" si="136"/>
        <v>7.5723916711257591</v>
      </c>
      <c r="AS73" s="65">
        <f t="shared" si="136"/>
        <v>7.5608217885109958</v>
      </c>
      <c r="AT73" s="65">
        <f t="shared" si="136"/>
        <v>7.5489534754942378</v>
      </c>
      <c r="AU73" s="65">
        <f t="shared" si="136"/>
        <v>7.5367983831340375</v>
      </c>
      <c r="AV73" s="65">
        <f t="shared" si="136"/>
        <v>7.5243683310558938</v>
      </c>
      <c r="AW73" s="65">
        <f t="shared" si="136"/>
        <v>7.5116752878655859</v>
      </c>
      <c r="AX73" s="65">
        <f t="shared" si="136"/>
        <v>7.4987313517718448</v>
      </c>
      <c r="AY73" s="65">
        <f t="shared" si="136"/>
        <v>7.4855487314701596</v>
      </c>
      <c r="AZ73" s="65">
        <f t="shared" si="136"/>
        <v>7.4721397273366943</v>
      </c>
      <c r="BA73" s="65">
        <f t="shared" si="136"/>
        <v>7.4585167129781285</v>
      </c>
      <c r="BB73" s="65">
        <f t="shared" si="136"/>
        <v>7.4446921171802352</v>
      </c>
      <c r="BC73" s="65">
        <f t="shared" si="136"/>
        <v>7.4306784062946294</v>
      </c>
      <c r="BD73" s="65">
        <f t="shared" si="136"/>
        <v>7.4164880670999223</v>
      </c>
      <c r="BE73" s="65">
        <f t="shared" si="136"/>
        <v>7.4021335901701306</v>
      </c>
      <c r="BF73" s="65">
        <f t="shared" si="136"/>
        <v>7.3876274537798379</v>
      </c>
      <c r="BG73" s="65">
        <f t="shared" si="136"/>
        <v>7.3729821083722928</v>
      </c>
      <c r="BH73" s="65">
        <f t="shared" si="136"/>
        <v>7.3582099616132659</v>
      </c>
      <c r="BI73" s="65">
        <f t="shared" si="136"/>
        <v>7.3433233640502742</v>
      </c>
      <c r="BJ73" s="65">
        <f t="shared" si="136"/>
        <v>7.3283345953934891</v>
      </c>
      <c r="BK73" s="65">
        <f t="shared" si="136"/>
        <v>7.3132558514316148</v>
      </c>
      <c r="BL73" s="65">
        <f t="shared" si="136"/>
        <v>7.2980992315929134</v>
      </c>
      <c r="BM73" s="65">
        <f t="shared" si="136"/>
        <v>7.2828767271586594</v>
      </c>
      <c r="BN73" s="65">
        <f t="shared" si="136"/>
        <v>7.267600210133514</v>
      </c>
      <c r="BO73" s="65">
        <f t="shared" si="136"/>
        <v>7.2522814227745691</v>
      </c>
      <c r="BP73" s="65">
        <f t="shared" si="136"/>
        <v>7.2369319677783608</v>
      </c>
      <c r="BQ73" s="65">
        <f t="shared" si="136"/>
        <v>7.2215632991226499</v>
      </c>
      <c r="BR73" s="65">
        <f t="shared" si="136"/>
        <v>7.2061867135575932</v>
      </c>
      <c r="BS73" s="65">
        <f t="shared" si="136"/>
        <v>7.1908133427387968</v>
      </c>
      <c r="BT73" s="65">
        <f t="shared" si="136"/>
        <v>7.1754541459927665</v>
      </c>
      <c r="BU73" s="65">
        <f t="shared" si="136"/>
        <v>7.1601199037035448</v>
      </c>
      <c r="BV73" s="65">
        <f t="shared" si="136"/>
        <v>7.1448212113076082</v>
      </c>
      <c r="BW73" s="65">
        <f t="shared" si="136"/>
        <v>7.129568473882693</v>
      </c>
      <c r="BX73" s="65">
        <f t="shared" si="136"/>
        <v>7.1143719013148097</v>
      </c>
      <c r="BY73" s="65">
        <f t="shared" si="136"/>
        <v>7.099241504026562</v>
      </c>
      <c r="BZ73" s="65">
        <f t="shared" si="136"/>
        <v>7.0841870892488732</v>
      </c>
      <c r="CA73" s="65">
        <f t="shared" si="136"/>
        <v>7.0692182578172371</v>
      </c>
      <c r="CB73" s="65">
        <f t="shared" si="136"/>
        <v>7.0543444014729548</v>
      </c>
      <c r="CC73" s="65">
        <f t="shared" si="136"/>
        <v>7.039574700649089</v>
      </c>
      <c r="CD73" s="65">
        <f t="shared" si="136"/>
        <v>7.0249181227204245</v>
      </c>
      <c r="CE73" s="65">
        <f t="shared" ref="CE73:EP73" si="137">IF(OR($D$56=1,CD72&lt;=0),0,ROUND($E$8,1)*$E$7*$E$7/(($E$7+CE72)*($E$7+CE72)))</f>
        <v>7.0103834206963009</v>
      </c>
      <c r="CF73" s="65">
        <f t="shared" si="137"/>
        <v>6.9959791323348837</v>
      </c>
      <c r="CG73" s="65">
        <f t="shared" si="137"/>
        <v>6.981713579657308</v>
      </c>
      <c r="CH73" s="65">
        <f t="shared" si="137"/>
        <v>6.9675948688400249</v>
      </c>
      <c r="CI73" s="65">
        <f t="shared" si="137"/>
        <v>6.9536308904636543</v>
      </c>
      <c r="CJ73" s="65">
        <f t="shared" si="137"/>
        <v>6.9398293200968055</v>
      </c>
      <c r="CK73" s="65">
        <f t="shared" si="137"/>
        <v>6.9261976191934673</v>
      </c>
      <c r="CL73" s="65">
        <f t="shared" si="137"/>
        <v>6.9127430362827553</v>
      </c>
      <c r="CM73" s="65">
        <f t="shared" si="137"/>
        <v>6.8994726084302318</v>
      </c>
      <c r="CN73" s="65">
        <f t="shared" si="137"/>
        <v>6.8863931629502195</v>
      </c>
      <c r="CO73" s="65">
        <f t="shared" si="137"/>
        <v>6.8735113193490474</v>
      </c>
      <c r="CP73" s="65">
        <f t="shared" si="137"/>
        <v>6.8608334914795925</v>
      </c>
      <c r="CQ73" s="65">
        <f t="shared" si="137"/>
        <v>6.8483658898879467</v>
      </c>
      <c r="CR73" s="65">
        <f t="shared" si="137"/>
        <v>6.8361145243335582</v>
      </c>
      <c r="CS73" s="65">
        <f t="shared" si="137"/>
        <v>6.8240852064648321</v>
      </c>
      <c r="CT73" s="65">
        <f t="shared" si="137"/>
        <v>6.8122835526325947</v>
      </c>
      <c r="CU73" s="65">
        <f t="shared" si="137"/>
        <v>6.8007149868246017</v>
      </c>
      <c r="CV73" s="65">
        <f t="shared" si="137"/>
        <v>6.7893847437046926</v>
      </c>
      <c r="CW73" s="65">
        <f t="shared" si="137"/>
        <v>6.7782978717409748</v>
      </c>
      <c r="CX73" s="65">
        <f t="shared" si="137"/>
        <v>6.7674592364079036</v>
      </c>
      <c r="CY73" s="65">
        <f t="shared" si="137"/>
        <v>6.7568735234478732</v>
      </c>
      <c r="CZ73" s="65">
        <f t="shared" si="137"/>
        <v>6.7465452421784278</v>
      </c>
      <c r="DA73" s="65">
        <f t="shared" si="137"/>
        <v>6.7364787288319583</v>
      </c>
      <c r="DB73" s="65">
        <f t="shared" si="137"/>
        <v>6.7266781499152559</v>
      </c>
      <c r="DC73" s="65">
        <f t="shared" si="137"/>
        <v>6.7171475055769578</v>
      </c>
      <c r="DD73" s="65">
        <f t="shared" si="137"/>
        <v>6.7078906329715089</v>
      </c>
      <c r="DE73" s="65">
        <f t="shared" si="137"/>
        <v>6.6989112096088306</v>
      </c>
      <c r="DF73" s="65">
        <f t="shared" si="137"/>
        <v>6.6902127566795002</v>
      </c>
      <c r="DG73" s="65">
        <f t="shared" si="137"/>
        <v>6.6817986423457398</v>
      </c>
      <c r="DH73" s="65">
        <f t="shared" si="137"/>
        <v>6.6736720849891267</v>
      </c>
      <c r="DI73" s="65">
        <f t="shared" si="137"/>
        <v>6.6658361564063995</v>
      </c>
      <c r="DJ73" s="65">
        <f t="shared" si="137"/>
        <v>6.6582937849453012</v>
      </c>
      <c r="DK73" s="65">
        <f t="shared" si="137"/>
        <v>6.6510477585728349</v>
      </c>
      <c r="DL73" s="65">
        <f t="shared" si="137"/>
        <v>6.6441007278688069</v>
      </c>
      <c r="DM73" s="65">
        <f t="shared" si="137"/>
        <v>6.6374552089380208</v>
      </c>
      <c r="DN73" s="65">
        <f t="shared" si="137"/>
        <v>6.6311135862348296</v>
      </c>
      <c r="DO73" s="65">
        <f t="shared" si="137"/>
        <v>6.6250781152942713</v>
      </c>
      <c r="DP73" s="65">
        <f t="shared" si="137"/>
        <v>6.6193509253643512</v>
      </c>
      <c r="DQ73" s="65">
        <f t="shared" si="137"/>
        <v>6.6139340219344156</v>
      </c>
      <c r="DR73" s="65">
        <f t="shared" si="137"/>
        <v>6.6088292891549667</v>
      </c>
      <c r="DS73" s="65">
        <f t="shared" si="137"/>
        <v>6.6040384921445572</v>
      </c>
      <c r="DT73" s="65">
        <f t="shared" si="137"/>
        <v>6.5995632791797725</v>
      </c>
      <c r="DU73" s="65">
        <f t="shared" si="137"/>
        <v>6.5954051837646235</v>
      </c>
      <c r="DV73" s="65">
        <f t="shared" si="137"/>
        <v>6.5915656265759077</v>
      </c>
      <c r="DW73" s="65">
        <f t="shared" si="137"/>
        <v>6.5880459172814767</v>
      </c>
      <c r="DX73" s="65">
        <f t="shared" si="137"/>
        <v>6.5848472562285494</v>
      </c>
      <c r="DY73" s="65">
        <f t="shared" si="137"/>
        <v>6.5819707359994357</v>
      </c>
      <c r="DZ73" s="65">
        <f t="shared" si="137"/>
        <v>6.5794173428324063</v>
      </c>
      <c r="EA73" s="65">
        <f t="shared" si="137"/>
        <v>6.5771879579055019</v>
      </c>
      <c r="EB73" s="65">
        <f t="shared" si="137"/>
        <v>6.5752833584814541</v>
      </c>
      <c r="EC73" s="65">
        <f t="shared" si="137"/>
        <v>6.5737042189119865</v>
      </c>
      <c r="ED73" s="65">
        <f t="shared" si="137"/>
        <v>6.5724511115000395</v>
      </c>
      <c r="EE73" s="65">
        <f t="shared" si="137"/>
        <v>6.5715245072186113</v>
      </c>
      <c r="EF73" s="65">
        <f t="shared" si="137"/>
        <v>6.5709247762851186</v>
      </c>
      <c r="EG73" s="65">
        <f t="shared" si="137"/>
        <v>6.5706521885903708</v>
      </c>
      <c r="EH73" s="65">
        <f t="shared" si="137"/>
        <v>6.5707069139813985</v>
      </c>
      <c r="EI73" s="65">
        <f t="shared" si="137"/>
        <v>6.5710890223975715</v>
      </c>
      <c r="EJ73" s="65">
        <f t="shared" si="137"/>
        <v>6.5717984838596406</v>
      </c>
      <c r="EK73" s="65">
        <f t="shared" si="137"/>
        <v>6.5728351683114337</v>
      </c>
      <c r="EL73" s="65">
        <f t="shared" si="137"/>
        <v>6.5741988453141982</v>
      </c>
      <c r="EM73" s="65">
        <f t="shared" si="137"/>
        <v>6.5758891835936808</v>
      </c>
      <c r="EN73" s="65">
        <f t="shared" si="137"/>
        <v>6.5779057504402569</v>
      </c>
      <c r="EO73" s="65">
        <f t="shared" si="137"/>
        <v>6.5802480109625696</v>
      </c>
      <c r="EP73" s="65">
        <f t="shared" si="137"/>
        <v>6.5829153271953329</v>
      </c>
      <c r="EQ73" s="65">
        <f t="shared" ref="EQ73:HB73" si="138">IF(OR($D$56=1,EP72&lt;=0),0,ROUND($E$8,1)*$E$7*$E$7/(($E$7+EQ72)*($E$7+EQ72)))</f>
        <v>6.5859069570621394</v>
      </c>
      <c r="ER73" s="65">
        <f t="shared" si="138"/>
        <v>6.5892220531943009</v>
      </c>
      <c r="ES73" s="65">
        <f t="shared" si="138"/>
        <v>6.5928596616069655</v>
      </c>
      <c r="ET73" s="65">
        <f t="shared" si="138"/>
        <v>6.5968187202339204</v>
      </c>
      <c r="EU73" s="65">
        <f t="shared" si="138"/>
        <v>6.6010980573227762</v>
      </c>
      <c r="EV73" s="65">
        <f t="shared" si="138"/>
        <v>6.6056963896923966</v>
      </c>
      <c r="EW73" s="65">
        <f t="shared" si="138"/>
        <v>6.6106123208547078</v>
      </c>
      <c r="EX73" s="65">
        <f t="shared" si="138"/>
        <v>6.6158443390032646</v>
      </c>
      <c r="EY73" s="65">
        <f t="shared" si="138"/>
        <v>6.6213908148712202</v>
      </c>
      <c r="EZ73" s="65">
        <f t="shared" si="138"/>
        <v>6.6272499994616307</v>
      </c>
      <c r="FA73" s="65">
        <f t="shared" si="138"/>
        <v>6.6334200216533263</v>
      </c>
      <c r="FB73" s="65">
        <f t="shared" si="138"/>
        <v>6.6398988856858603</v>
      </c>
      <c r="FC73" s="65">
        <f t="shared" si="138"/>
        <v>6.6466844685274156</v>
      </c>
      <c r="FD73" s="65">
        <f t="shared" si="138"/>
        <v>6.6537745171299099</v>
      </c>
      <c r="FE73" s="65">
        <f t="shared" si="138"/>
        <v>6.6611666455758138</v>
      </c>
      <c r="FF73" s="65">
        <f t="shared" si="138"/>
        <v>6.6688583321217161</v>
      </c>
      <c r="FG73" s="65">
        <f t="shared" si="138"/>
        <v>6.6768469161439468</v>
      </c>
      <c r="FH73" s="65">
        <f t="shared" si="138"/>
        <v>6.685129594992083</v>
      </c>
      <c r="FI73" s="65">
        <f t="shared" si="138"/>
        <v>6.6937034207565738</v>
      </c>
      <c r="FJ73" s="65">
        <f t="shared" si="138"/>
        <v>6.7025652969571574</v>
      </c>
      <c r="FK73" s="65">
        <f t="shared" si="138"/>
        <v>6.7117119751592895</v>
      </c>
      <c r="FL73" s="65">
        <f t="shared" si="138"/>
        <v>6.7211400515262714</v>
      </c>
      <c r="FM73" s="65">
        <f t="shared" si="138"/>
        <v>6.7308459633152777</v>
      </c>
      <c r="FN73" s="65">
        <f t="shared" si="138"/>
        <v>6.7408259853260768</v>
      </c>
      <c r="FO73" s="65">
        <f t="shared" si="138"/>
        <v>6.7510762263117812</v>
      </c>
      <c r="FP73" s="65">
        <f t="shared" si="138"/>
        <v>6.7615926253615291</v>
      </c>
      <c r="FQ73" s="65">
        <f t="shared" si="138"/>
        <v>6.7723709482656425</v>
      </c>
      <c r="FR73" s="65">
        <f t="shared" si="138"/>
        <v>6.783406783874411</v>
      </c>
      <c r="FS73" s="65">
        <f t="shared" si="138"/>
        <v>6.7946955404622846</v>
      </c>
      <c r="FT73" s="65">
        <f t="shared" si="138"/>
        <v>6.8062324421099119</v>
      </c>
      <c r="FU73" s="65">
        <f t="shared" si="138"/>
        <v>6.8180125251171386</v>
      </c>
      <c r="FV73" s="65">
        <f t="shared" si="138"/>
        <v>6.8300306344607407</v>
      </c>
      <c r="FW73" s="65">
        <f t="shared" si="138"/>
        <v>6.8422814203113536</v>
      </c>
      <c r="FX73" s="65">
        <f t="shared" si="138"/>
        <v>6.8547593346247631</v>
      </c>
      <c r="FY73" s="65">
        <f t="shared" si="138"/>
        <v>6.8674586278233898</v>
      </c>
      <c r="FZ73" s="65">
        <f t="shared" si="138"/>
        <v>6.8803733455845073</v>
      </c>
      <c r="GA73" s="65">
        <f t="shared" si="138"/>
        <v>6.893497325752441</v>
      </c>
      <c r="GB73" s="65">
        <f t="shared" si="138"/>
        <v>6.9068241953926188</v>
      </c>
      <c r="GC73" s="65">
        <f t="shared" si="138"/>
        <v>6.9203473680060617</v>
      </c>
      <c r="GD73" s="65">
        <f t="shared" si="138"/>
        <v>6.9340600409235593</v>
      </c>
      <c r="GE73" s="65">
        <f t="shared" si="138"/>
        <v>6.9479551928993288</v>
      </c>
      <c r="GF73" s="65">
        <f t="shared" si="138"/>
        <v>6.9620255819246717</v>
      </c>
      <c r="GG73" s="65">
        <f t="shared" si="138"/>
        <v>6.9762637432825985</v>
      </c>
      <c r="GH73" s="65">
        <f t="shared" si="138"/>
        <v>6.9906619878650176</v>
      </c>
      <c r="GI73" s="65">
        <f t="shared" si="138"/>
        <v>7.0052124007744752</v>
      </c>
      <c r="GJ73" s="65">
        <f t="shared" si="138"/>
        <v>7.0199068402329834</v>
      </c>
      <c r="GK73" s="65">
        <f t="shared" si="138"/>
        <v>7.0347369368207158</v>
      </c>
      <c r="GL73" s="65">
        <f t="shared" si="138"/>
        <v>7.0496940930677718</v>
      </c>
      <c r="GM73" s="65">
        <f t="shared" si="138"/>
        <v>7.0647694834223769</v>
      </c>
      <c r="GN73" s="65">
        <f t="shared" si="138"/>
        <v>7.0799540546190931</v>
      </c>
      <c r="GO73" s="65">
        <f t="shared" si="138"/>
        <v>7.0952385264706201</v>
      </c>
      <c r="GP73" s="65">
        <f t="shared" si="138"/>
        <v>7.1106133931068056</v>
      </c>
      <c r="GQ73" s="65">
        <f t="shared" si="138"/>
        <v>7.1260689246843052</v>
      </c>
      <c r="GR73" s="65">
        <f t="shared" si="138"/>
        <v>7.1415951695900874</v>
      </c>
      <c r="GS73" s="65">
        <f t="shared" si="138"/>
        <v>7.1571819571616757</v>
      </c>
      <c r="GT73" s="65">
        <f t="shared" si="138"/>
        <v>7.1728189009464218</v>
      </c>
      <c r="GU73" s="65">
        <f t="shared" si="138"/>
        <v>7.1884954025215775</v>
      </c>
      <c r="GV73" s="65">
        <f t="shared" si="138"/>
        <v>7.2042006558961171</v>
      </c>
      <c r="GW73" s="65">
        <f t="shared" si="138"/>
        <v>7.2199236525143524</v>
      </c>
      <c r="GX73" s="65">
        <f t="shared" si="138"/>
        <v>7.2356531868802971</v>
      </c>
      <c r="GY73" s="65">
        <f t="shared" si="138"/>
        <v>7.2513778628205543</v>
      </c>
      <c r="GZ73" s="65">
        <f t="shared" si="138"/>
        <v>7.2670861004020448</v>
      </c>
      <c r="HA73" s="65">
        <f t="shared" si="138"/>
        <v>7.2827661435193765</v>
      </c>
      <c r="HB73" s="65">
        <f t="shared" si="138"/>
        <v>7.298406068164879</v>
      </c>
      <c r="HC73" s="65">
        <f t="shared" ref="HC73:IR73" si="139">IF(OR($D$56=1,HB72&lt;=0),0,ROUND($E$8,1)*$E$7*$E$7/(($E$7+HC72)*($E$7+HC72)))</f>
        <v>7.3139937913924689</v>
      </c>
      <c r="HD73" s="65">
        <f t="shared" si="139"/>
        <v>7.3295170809843704</v>
      </c>
      <c r="HE73" s="65">
        <f t="shared" si="139"/>
        <v>7.3449635658274941</v>
      </c>
      <c r="HF73" s="65">
        <f t="shared" si="139"/>
        <v>7.3603207470038541</v>
      </c>
      <c r="HG73" s="65">
        <f t="shared" si="139"/>
        <v>7.375576009596732</v>
      </c>
      <c r="HH73" s="65">
        <f t="shared" si="139"/>
        <v>7.3907166352116782</v>
      </c>
      <c r="HI73" s="65">
        <f t="shared" si="139"/>
        <v>7.405729815208324</v>
      </c>
      <c r="HJ73" s="65">
        <f t="shared" si="139"/>
        <v>7.4206026646361094</v>
      </c>
      <c r="HK73" s="65">
        <f t="shared" si="139"/>
        <v>7.4353222368636587</v>
      </c>
      <c r="HL73" s="65">
        <f t="shared" si="139"/>
        <v>7.4498755388883247</v>
      </c>
      <c r="HM73" s="65">
        <f t="shared" si="139"/>
        <v>7.4642495473088655</v>
      </c>
      <c r="HN73" s="65">
        <f t="shared" si="139"/>
        <v>7.4784312249407874</v>
      </c>
      <c r="HO73" s="65">
        <f t="shared" si="139"/>
        <v>7.4924075380501272</v>
      </c>
      <c r="HP73" s="65">
        <f t="shared" si="139"/>
        <v>7.5061654741779114</v>
      </c>
      <c r="HQ73" s="65">
        <f t="shared" si="139"/>
        <v>7.519692060523667</v>
      </c>
      <c r="HR73" s="65">
        <f t="shared" si="139"/>
        <v>7.5329743828526832</v>
      </c>
      <c r="HS73" s="65">
        <f t="shared" si="139"/>
        <v>7.5459996048879985</v>
      </c>
      <c r="HT73" s="65">
        <f t="shared" si="139"/>
        <v>7.558754988144349</v>
      </c>
      <c r="HU73" s="65">
        <f t="shared" si="139"/>
        <v>7.5712279121576698</v>
      </c>
      <c r="HV73" s="65">
        <f t="shared" si="139"/>
        <v>7.5834058950602214</v>
      </c>
      <c r="HW73" s="65">
        <f t="shared" si="139"/>
        <v>7.5952766144479398</v>
      </c>
      <c r="HX73" s="65">
        <f t="shared" si="139"/>
        <v>7.6068279284833293</v>
      </c>
      <c r="HY73" s="65">
        <f t="shared" si="139"/>
        <v>7.6180478971741108</v>
      </c>
      <c r="HZ73" s="65">
        <f t="shared" si="139"/>
        <v>7.6289248037649031</v>
      </c>
      <c r="IA73" s="65">
        <f t="shared" si="139"/>
        <v>7.639447176176561</v>
      </c>
      <c r="IB73" s="65">
        <f t="shared" si="139"/>
        <v>7.6496038084253808</v>
      </c>
      <c r="IC73" s="65">
        <f t="shared" si="139"/>
        <v>7.6593837819522381</v>
      </c>
      <c r="ID73" s="65">
        <f t="shared" si="139"/>
        <v>7.6687764867899961</v>
      </c>
      <c r="IE73" s="65">
        <f t="shared" si="139"/>
        <v>7.6777716424959532</v>
      </c>
      <c r="IF73" s="65">
        <f t="shared" si="139"/>
        <v>7.6863593187751365</v>
      </c>
      <c r="IG73" s="65">
        <f t="shared" si="139"/>
        <v>7.694529955719462</v>
      </c>
      <c r="IH73" s="65">
        <f t="shared" si="139"/>
        <v>7.7022743835875307</v>
      </c>
      <c r="II73" s="65">
        <f t="shared" si="139"/>
        <v>7.7095838420499545</v>
      </c>
      <c r="IJ73" s="65">
        <f t="shared" si="139"/>
        <v>7.7164499988256843</v>
      </c>
      <c r="IK73" s="65">
        <f t="shared" si="139"/>
        <v>7.722864967635811</v>
      </c>
      <c r="IL73" s="65">
        <f t="shared" si="139"/>
        <v>7.7288213254027749</v>
      </c>
      <c r="IM73" s="65">
        <f t="shared" si="139"/>
        <v>7.7343121286248566</v>
      </c>
      <c r="IN73" s="65">
        <f t="shared" si="139"/>
        <v>7.7393309288581387</v>
      </c>
      <c r="IO73" s="65">
        <f t="shared" si="139"/>
        <v>7.743871787241007</v>
      </c>
      <c r="IP73" s="65">
        <f t="shared" si="139"/>
        <v>7.7479292879993995</v>
      </c>
      <c r="IQ73" s="65">
        <f t="shared" si="139"/>
        <v>7.7514985508747705</v>
      </c>
      <c r="IR73" s="65">
        <f t="shared" si="139"/>
        <v>7.754575242420688</v>
      </c>
      <c r="IS73" s="65">
        <f t="shared" ref="IS73" si="140">IF(OR($D$56=1,IR72&lt;=0),0,ROUND($E$8,1)*$E$7*$E$7/(($E$7+IS72)*($E$7+IS72)))</f>
        <v>7.7571555861184969</v>
      </c>
      <c r="IT73" s="65">
        <f t="shared" ref="IT73" si="141">IF(OR($D$56=1,IS72&lt;=0),0,ROUND($E$8,1)*$E$7*$E$7/(($E$7+IT72)*($E$7+IT72)))</f>
        <v>7.7592363712672245</v>
      </c>
      <c r="IU73" s="65">
        <f t="shared" ref="IU73" si="142">IF(OR($D$56=1,IT72&lt;=0),0,ROUND($E$8,1)*$E$7*$E$7/(($E$7+IU72)*($E$7+IU72)))</f>
        <v>7.7608149606079406</v>
      </c>
      <c r="IV73" s="65">
        <f t="shared" ref="IV73" si="143">IF(OR($D$56=1,IU72&lt;=0),0,ROUND($E$8,1)*$E$7*$E$7/(($E$7+IV72)*($E$7+IV72)))</f>
        <v>7.7618892966482953</v>
      </c>
      <c r="IW73" s="65">
        <f t="shared" ref="IW73" si="144">IF(OR($D$56=1,IV72&lt;=0),0,ROUND($E$8,1)*$E$7*$E$7/(($E$7+IW72)*($E$7+IW72)))</f>
        <v>7.7624579066584607</v>
      </c>
      <c r="IX73" s="65">
        <f t="shared" ref="IX73" si="145">IF(OR($D$56=1,IW72&lt;=0),0,ROUND($E$8,1)*$E$7*$E$7/(($E$7+IX72)*($E$7+IX72)))</f>
        <v>7.7625199063156121</v>
      </c>
      <c r="IY73" s="65">
        <f t="shared" ref="IY73" si="146">IF(OR($D$56=1,IX72&lt;=0),0,ROUND($E$8,1)*$E$7*$E$7/(($E$7+IY72)*($E$7+IY72)))</f>
        <v>7.76207500198006</v>
      </c>
      <c r="IZ73" s="65">
        <f t="shared" ref="IZ73" si="147">IF(OR($D$56=1,IY72&lt;=0),0,ROUND($E$8,1)*$E$7*$E$7/(($E$7+IZ72)*($E$7+IZ72)))</f>
        <v>7.7611234915923326</v>
      </c>
      <c r="JA73" s="65">
        <f t="shared" ref="JA73" si="148">IF(OR($D$56=1,IZ72&lt;=0),0,ROUND($E$8,1)*$E$7*$E$7/(($E$7+JA72)*($E$7+JA72)))</f>
        <v>7.7596662641866274</v>
      </c>
      <c r="JB73" s="65">
        <f t="shared" ref="JB73" si="149">IF(OR($D$56=1,JA72&lt;=0),0,ROUND($E$8,1)*$E$7*$E$7/(($E$7+JB72)*($E$7+JB72)))</f>
        <v>7.7577047980224085</v>
      </c>
      <c r="JC73" s="65">
        <f t="shared" ref="JC73" si="150">IF(OR($D$56=1,JB72&lt;=0),0,ROUND($E$8,1)*$E$7*$E$7/(($E$7+JC72)*($E$7+JC72)))</f>
        <v>7.7552411573420761</v>
      </c>
      <c r="JD73" s="65">
        <f t="shared" ref="JD73" si="151">IF(OR($D$56=1,JC72&lt;=0),0,ROUND($E$8,1)*$E$7*$E$7/(($E$7+JD72)*($E$7+JD72)))</f>
        <v>7.7522779877689025</v>
      </c>
      <c r="JE73" s="65">
        <f t="shared" ref="JE73" si="152">IF(OR($D$56=1,JD72&lt;=0),0,ROUND($E$8,1)*$E$7*$E$7/(($E$7+JE72)*($E$7+JE72)))</f>
        <v>7.7488185103654379</v>
      </c>
      <c r="JF73" s="65">
        <f t="shared" ref="JF73" si="153">IF(OR($D$56=1,JE72&lt;=0),0,ROUND($E$8,1)*$E$7*$E$7/(($E$7+JF72)*($E$7+JF72)))</f>
        <v>7.7448665143785806</v>
      </c>
      <c r="JG73" s="65">
        <f t="shared" ref="JG73" si="154">IF(OR($D$56=1,JF72&lt;=0),0,ROUND($E$8,1)*$E$7*$E$7/(($E$7+JG72)*($E$7+JG72)))</f>
        <v>7.7404263487032381</v>
      </c>
    </row>
    <row r="74" spans="16:267" hidden="1" x14ac:dyDescent="0.25">
      <c r="P74" s="1" t="s">
        <v>74</v>
      </c>
      <c r="Q74" s="66">
        <f>$E$13</f>
        <v>27365.191917596552</v>
      </c>
      <c r="R74" s="65">
        <f t="shared" ref="R74:CC74" si="155">IF(OR($D$56=1,Q72&lt;=0),0,(Q72+$E$7)*Q74/(R72+$E$7))</f>
        <v>27364.765223775259</v>
      </c>
      <c r="S74" s="65">
        <f t="shared" si="155"/>
        <v>27363.485406765423</v>
      </c>
      <c r="T74" s="65">
        <f t="shared" si="155"/>
        <v>27361.35344412941</v>
      </c>
      <c r="U74" s="65">
        <f t="shared" si="155"/>
        <v>27358.371209458914</v>
      </c>
      <c r="V74" s="65">
        <f t="shared" si="155"/>
        <v>27354.541468943917</v>
      </c>
      <c r="W74" s="65">
        <f t="shared" si="155"/>
        <v>27349.867876158936</v>
      </c>
      <c r="X74" s="65">
        <f t="shared" si="155"/>
        <v>27344.354965086473</v>
      </c>
      <c r="Y74" s="65">
        <f t="shared" si="155"/>
        <v>27338.008141404807</v>
      </c>
      <c r="Z74" s="65">
        <f t="shared" si="155"/>
        <v>27330.833672073739</v>
      </c>
      <c r="AA74" s="65">
        <f t="shared" si="155"/>
        <v>27322.838673258611</v>
      </c>
      <c r="AB74" s="65">
        <f t="shared" si="155"/>
        <v>27314.031096639072</v>
      </c>
      <c r="AC74" s="65">
        <f t="shared" si="155"/>
        <v>27304.419714155109</v>
      </c>
      <c r="AD74" s="65">
        <f t="shared" si="155"/>
        <v>27294.01410124838</v>
      </c>
      <c r="AE74" s="65">
        <f t="shared" si="155"/>
        <v>27282.824618662286</v>
      </c>
      <c r="AF74" s="65">
        <f t="shared" si="155"/>
        <v>27270.86239286905</v>
      </c>
      <c r="AG74" s="65">
        <f t="shared" si="155"/>
        <v>27258.139295196419</v>
      </c>
      <c r="AH74" s="65">
        <f t="shared" si="155"/>
        <v>27244.667919730829</v>
      </c>
      <c r="AI74" s="65">
        <f t="shared" si="155"/>
        <v>27230.461560077252</v>
      </c>
      <c r="AJ74" s="65">
        <f t="shared" si="155"/>
        <v>27215.534185059092</v>
      </c>
      <c r="AK74" s="65">
        <f t="shared" si="155"/>
        <v>27199.90041344412</v>
      </c>
      <c r="AL74" s="65">
        <f t="shared" si="155"/>
        <v>27183.575487784503</v>
      </c>
      <c r="AM74" s="65">
        <f t="shared" si="155"/>
        <v>27166.575247460652</v>
      </c>
      <c r="AN74" s="65">
        <f t="shared" si="155"/>
        <v>27148.916101019677</v>
      </c>
      <c r="AO74" s="65">
        <f t="shared" si="155"/>
        <v>27130.614997899989</v>
      </c>
      <c r="AP74" s="65">
        <f t="shared" si="155"/>
        <v>27111.689399633644</v>
      </c>
      <c r="AQ74" s="65">
        <f t="shared" si="155"/>
        <v>27092.157250617835</v>
      </c>
      <c r="AR74" s="65">
        <f t="shared" si="155"/>
        <v>27072.036948546174</v>
      </c>
      <c r="AS74" s="65">
        <f t="shared" si="155"/>
        <v>27051.347314589235</v>
      </c>
      <c r="AT74" s="65">
        <f t="shared" si="155"/>
        <v>27030.107563412264</v>
      </c>
      <c r="AU74" s="65">
        <f t="shared" si="155"/>
        <v>27008.337273116114</v>
      </c>
      <c r="AV74" s="65">
        <f t="shared" si="155"/>
        <v>26986.056355184948</v>
      </c>
      <c r="AW74" s="65">
        <f t="shared" si="155"/>
        <v>26963.285024521923</v>
      </c>
      <c r="AX74" s="65">
        <f t="shared" si="155"/>
        <v>26940.043769650845</v>
      </c>
      <c r="AY74" s="65">
        <f t="shared" si="155"/>
        <v>26916.353323158815</v>
      </c>
      <c r="AZ74" s="65">
        <f t="shared" si="155"/>
        <v>26892.23463245132</v>
      </c>
      <c r="BA74" s="65">
        <f t="shared" si="155"/>
        <v>26867.708830887568</v>
      </c>
      <c r="BB74" s="65">
        <f t="shared" si="155"/>
        <v>26842.797209360193</v>
      </c>
      <c r="BC74" s="65">
        <f t="shared" si="155"/>
        <v>26817.521188379222</v>
      </c>
      <c r="BD74" s="65">
        <f t="shared" si="155"/>
        <v>26791.902290716382</v>
      </c>
      <c r="BE74" s="65">
        <f t="shared" si="155"/>
        <v>26765.962114661408</v>
      </c>
      <c r="BF74" s="65">
        <f t="shared" si="155"/>
        <v>26739.722307937918</v>
      </c>
      <c r="BG74" s="65">
        <f t="shared" si="155"/>
        <v>26713.204542322121</v>
      </c>
      <c r="BH74" s="65">
        <f t="shared" si="155"/>
        <v>26686.4304890032</v>
      </c>
      <c r="BI74" s="65">
        <f t="shared" si="155"/>
        <v>26659.421794720245</v>
      </c>
      <c r="BJ74" s="65">
        <f t="shared" si="155"/>
        <v>26632.200058706032</v>
      </c>
      <c r="BK74" s="65">
        <f t="shared" si="155"/>
        <v>26604.786810464091</v>
      </c>
      <c r="BL74" s="65">
        <f t="shared" si="155"/>
        <v>26577.203488401181</v>
      </c>
      <c r="BM74" s="65">
        <f t="shared" si="155"/>
        <v>26549.47141933356</v>
      </c>
      <c r="BN74" s="65">
        <f t="shared" si="155"/>
        <v>26521.611798881346</v>
      </c>
      <c r="BO74" s="65">
        <f t="shared" si="155"/>
        <v>26493.645672761675</v>
      </c>
      <c r="BP74" s="65">
        <f t="shared" si="155"/>
        <v>26465.593918987772</v>
      </c>
      <c r="BQ74" s="65">
        <f t="shared" si="155"/>
        <v>26437.477230977587</v>
      </c>
      <c r="BR74" s="65">
        <f t="shared" si="155"/>
        <v>26409.316101572364</v>
      </c>
      <c r="BS74" s="65">
        <f t="shared" si="155"/>
        <v>26381.130807962541</v>
      </c>
      <c r="BT74" s="65">
        <f t="shared" si="155"/>
        <v>26352.941397515315</v>
      </c>
      <c r="BU74" s="65">
        <f t="shared" si="155"/>
        <v>26324.76767449555</v>
      </c>
      <c r="BV74" s="65">
        <f t="shared" si="155"/>
        <v>26296.629187669216</v>
      </c>
      <c r="BW74" s="65">
        <f t="shared" si="155"/>
        <v>26268.545218776082</v>
      </c>
      <c r="BX74" s="65">
        <f t="shared" si="155"/>
        <v>26240.534771856299</v>
      </c>
      <c r="BY74" s="65">
        <f t="shared" si="155"/>
        <v>26212.616563413445</v>
      </c>
      <c r="BZ74" s="65">
        <f t="shared" si="155"/>
        <v>26184.809013394923</v>
      </c>
      <c r="CA74" s="65">
        <f t="shared" si="155"/>
        <v>26157.130236968842</v>
      </c>
      <c r="CB74" s="65">
        <f t="shared" si="155"/>
        <v>26129.59803707516</v>
      </c>
      <c r="CC74" s="65">
        <f t="shared" si="155"/>
        <v>26102.229897727568</v>
      </c>
      <c r="CD74" s="65">
        <f t="shared" ref="CD74:EO74" si="156">IF(OR($D$56=1,CC72&lt;=0),0,(CC72+$E$7)*CC74/(CD72+$E$7))</f>
        <v>26075.042978041449</v>
      </c>
      <c r="CE74" s="65">
        <f t="shared" si="156"/>
        <v>26048.054106962405</v>
      </c>
      <c r="CF74" s="65">
        <f t="shared" si="156"/>
        <v>26021.279778668857</v>
      </c>
      <c r="CG74" s="65">
        <f t="shared" si="156"/>
        <v>25994.736148621792</v>
      </c>
      <c r="CH74" s="65">
        <f t="shared" si="156"/>
        <v>25968.439030234094</v>
      </c>
      <c r="CI74" s="65">
        <f t="shared" si="156"/>
        <v>25942.403892131475</v>
      </c>
      <c r="CJ74" s="65">
        <f t="shared" si="156"/>
        <v>25916.645855976902</v>
      </c>
      <c r="CK74" s="65">
        <f t="shared" si="156"/>
        <v>25891.179694830189</v>
      </c>
      <c r="CL74" s="65">
        <f t="shared" si="156"/>
        <v>25866.019832014335</v>
      </c>
      <c r="CM74" s="65">
        <f t="shared" si="156"/>
        <v>25841.180340460425</v>
      </c>
      <c r="CN74" s="65">
        <f t="shared" si="156"/>
        <v>25816.674942502861</v>
      </c>
      <c r="CO74" s="65">
        <f t="shared" si="156"/>
        <v>25792.517010097094</v>
      </c>
      <c r="CP74" s="65">
        <f t="shared" si="156"/>
        <v>25768.719565432271</v>
      </c>
      <c r="CQ74" s="65">
        <f t="shared" si="156"/>
        <v>25745.295281911629</v>
      </c>
      <c r="CR74" s="65">
        <f t="shared" si="156"/>
        <v>25722.256485473841</v>
      </c>
      <c r="CS74" s="65">
        <f t="shared" si="156"/>
        <v>25699.615156229225</v>
      </c>
      <c r="CT74" s="65">
        <f t="shared" si="156"/>
        <v>25677.382930384978</v>
      </c>
      <c r="CU74" s="65">
        <f t="shared" si="156"/>
        <v>25655.571102434507</v>
      </c>
      <c r="CV74" s="65">
        <f t="shared" si="156"/>
        <v>25634.190627586348</v>
      </c>
      <c r="CW74" s="65">
        <f t="shared" si="156"/>
        <v>25613.252124408933</v>
      </c>
      <c r="CX74" s="65">
        <f t="shared" si="156"/>
        <v>25592.765877668131</v>
      </c>
      <c r="CY74" s="65">
        <f t="shared" si="156"/>
        <v>25572.741841335224</v>
      </c>
      <c r="CZ74" s="65">
        <f t="shared" si="156"/>
        <v>25553.189641743655</v>
      </c>
      <c r="DA74" s="65">
        <f t="shared" si="156"/>
        <v>25534.118580873692</v>
      </c>
      <c r="DB74" s="65">
        <f t="shared" si="156"/>
        <v>25515.537639744933</v>
      </c>
      <c r="DC74" s="65">
        <f t="shared" si="156"/>
        <v>25497.455481897185</v>
      </c>
      <c r="DD74" s="65">
        <f t="shared" si="156"/>
        <v>25479.880456941195</v>
      </c>
      <c r="DE74" s="65">
        <f t="shared" si="156"/>
        <v>25462.820604161348</v>
      </c>
      <c r="DF74" s="65">
        <f t="shared" si="156"/>
        <v>25446.283656153268</v>
      </c>
      <c r="DG74" s="65">
        <f t="shared" si="156"/>
        <v>25430.277042479909</v>
      </c>
      <c r="DH74" s="65">
        <f t="shared" si="156"/>
        <v>25414.807893330664</v>
      </c>
      <c r="DI74" s="65">
        <f t="shared" si="156"/>
        <v>25399.883043168433</v>
      </c>
      <c r="DJ74" s="65">
        <f t="shared" si="156"/>
        <v>25385.509034350704</v>
      </c>
      <c r="DK74" s="65">
        <f t="shared" si="156"/>
        <v>25371.692120711017</v>
      </c>
      <c r="DL74" s="65">
        <f t="shared" si="156"/>
        <v>25358.438271088118</v>
      </c>
      <c r="DM74" s="65">
        <f t="shared" si="156"/>
        <v>25345.753172790766</v>
      </c>
      <c r="DN74" s="65">
        <f t="shared" si="156"/>
        <v>25333.642234986659</v>
      </c>
      <c r="DO74" s="65">
        <f t="shared" si="156"/>
        <v>25322.110592004756</v>
      </c>
      <c r="DP74" s="65">
        <f t="shared" si="156"/>
        <v>25311.163106540829</v>
      </c>
      <c r="DQ74" s="65">
        <f t="shared" si="156"/>
        <v>25300.804372756633</v>
      </c>
      <c r="DR74" s="65">
        <f t="shared" si="156"/>
        <v>25291.038719263819</v>
      </c>
      <c r="DS74" s="65">
        <f t="shared" si="156"/>
        <v>25281.870211984056</v>
      </c>
      <c r="DT74" s="65">
        <f t="shared" si="156"/>
        <v>25273.302656877666</v>
      </c>
      <c r="DU74" s="65">
        <f t="shared" si="156"/>
        <v>25265.339602533353</v>
      </c>
      <c r="DV74" s="65">
        <f t="shared" si="156"/>
        <v>25257.984342612301</v>
      </c>
      <c r="DW74" s="65">
        <f t="shared" si="156"/>
        <v>25251.239918140334</v>
      </c>
      <c r="DX74" s="65">
        <f t="shared" si="156"/>
        <v>25245.109119642402</v>
      </c>
      <c r="DY74" s="65">
        <f t="shared" si="156"/>
        <v>25239.594489113984</v>
      </c>
      <c r="DZ74" s="65">
        <f t="shared" si="156"/>
        <v>25234.698321824682</v>
      </c>
      <c r="EA74" s="65">
        <f t="shared" si="156"/>
        <v>25230.4226679495</v>
      </c>
      <c r="EB74" s="65">
        <f t="shared" si="156"/>
        <v>25226.769334023957</v>
      </c>
      <c r="EC74" s="65">
        <f t="shared" si="156"/>
        <v>25223.739884219372</v>
      </c>
      <c r="ED74" s="65">
        <f t="shared" si="156"/>
        <v>25221.335641435373</v>
      </c>
      <c r="EE74" s="65">
        <f t="shared" si="156"/>
        <v>25219.557688206751</v>
      </c>
      <c r="EF74" s="65">
        <f t="shared" si="156"/>
        <v>25218.406867422527</v>
      </c>
      <c r="EG74" s="65">
        <f t="shared" si="156"/>
        <v>25217.883782855195</v>
      </c>
      <c r="EH74" s="65">
        <f t="shared" si="156"/>
        <v>25217.988799498729</v>
      </c>
      <c r="EI74" s="65">
        <f t="shared" si="156"/>
        <v>25218.722043714159</v>
      </c>
      <c r="EJ74" s="65">
        <f t="shared" si="156"/>
        <v>25220.083403182023</v>
      </c>
      <c r="EK74" s="65">
        <f t="shared" si="156"/>
        <v>25222.072526661326</v>
      </c>
      <c r="EL74" s="65">
        <f t="shared" si="156"/>
        <v>25224.688823555021</v>
      </c>
      <c r="EM74" s="65">
        <f t="shared" si="156"/>
        <v>25227.931463282443</v>
      </c>
      <c r="EN74" s="65">
        <f t="shared" si="156"/>
        <v>25231.799374459511</v>
      </c>
      <c r="EO74" s="65">
        <f t="shared" si="156"/>
        <v>25236.291243887845</v>
      </c>
      <c r="EP74" s="65">
        <f t="shared" ref="EP74:HA74" si="157">IF(OR($D$56=1,EO72&lt;=0),0,(EO72+$E$7)*EO74/(EP72+$E$7))</f>
        <v>25241.405515354425</v>
      </c>
      <c r="EQ74" s="65">
        <f t="shared" si="157"/>
        <v>25247.140388243784</v>
      </c>
      <c r="ER74" s="65">
        <f t="shared" si="157"/>
        <v>25253.493815965121</v>
      </c>
      <c r="ES74" s="65">
        <f t="shared" si="157"/>
        <v>25260.46350419716</v>
      </c>
      <c r="ET74" s="65">
        <f t="shared" si="157"/>
        <v>25268.046908954009</v>
      </c>
      <c r="EU74" s="65">
        <f t="shared" si="157"/>
        <v>25276.241234475699</v>
      </c>
      <c r="EV74" s="65">
        <f t="shared" si="157"/>
        <v>25285.04343094759</v>
      </c>
      <c r="EW74" s="65">
        <f t="shared" si="157"/>
        <v>25294.450192053173</v>
      </c>
      <c r="EX74" s="65">
        <f t="shared" si="157"/>
        <v>25304.457952365443</v>
      </c>
      <c r="EY74" s="65">
        <f t="shared" si="157"/>
        <v>25315.062884582363</v>
      </c>
      <c r="EZ74" s="65">
        <f t="shared" si="157"/>
        <v>25326.260896612548</v>
      </c>
      <c r="FA74" s="65">
        <f t="shared" si="157"/>
        <v>25338.047628517801</v>
      </c>
      <c r="FB74" s="65">
        <f t="shared" si="157"/>
        <v>25350.418449319644</v>
      </c>
      <c r="FC74" s="65">
        <f t="shared" si="157"/>
        <v>25363.368453677576</v>
      </c>
      <c r="FD74" s="65">
        <f t="shared" si="157"/>
        <v>25376.892458447448</v>
      </c>
      <c r="FE74" s="65">
        <f t="shared" si="157"/>
        <v>25390.984999128774</v>
      </c>
      <c r="FF74" s="65">
        <f t="shared" si="157"/>
        <v>25405.6403262106</v>
      </c>
      <c r="FG74" s="65">
        <f t="shared" si="157"/>
        <v>25420.852401426106</v>
      </c>
      <c r="FH74" s="65">
        <f t="shared" si="157"/>
        <v>25436.614893926733</v>
      </c>
      <c r="FI74" s="65">
        <f t="shared" si="157"/>
        <v>25452.921176387499</v>
      </c>
      <c r="FJ74" s="65">
        <f t="shared" si="157"/>
        <v>25469.764321055558</v>
      </c>
      <c r="FK74" s="65">
        <f t="shared" si="157"/>
        <v>25487.137095755137</v>
      </c>
      <c r="FL74" s="65">
        <f t="shared" si="157"/>
        <v>25505.03195986243</v>
      </c>
      <c r="FM74" s="65">
        <f t="shared" si="157"/>
        <v>25523.441060264944</v>
      </c>
      <c r="FN74" s="65">
        <f t="shared" si="157"/>
        <v>25542.356227320499</v>
      </c>
      <c r="FO74" s="65">
        <f t="shared" si="157"/>
        <v>25561.768970831963</v>
      </c>
      <c r="FP74" s="65">
        <f t="shared" si="157"/>
        <v>25581.670476054431</v>
      </c>
      <c r="FQ74" s="65">
        <f t="shared" si="157"/>
        <v>25602.051599752584</v>
      </c>
      <c r="FR74" s="65">
        <f t="shared" si="157"/>
        <v>25622.902866326593</v>
      </c>
      <c r="FS74" s="65">
        <f t="shared" si="157"/>
        <v>25644.214464025928</v>
      </c>
      <c r="FT74" s="65">
        <f t="shared" si="157"/>
        <v>25665.976241271128</v>
      </c>
      <c r="FU74" s="65">
        <f t="shared" si="157"/>
        <v>25688.177703104531</v>
      </c>
      <c r="FV74" s="65">
        <f t="shared" si="157"/>
        <v>25710.808007791715</v>
      </c>
      <c r="FW74" s="65">
        <f t="shared" si="157"/>
        <v>25733.855963596296</v>
      </c>
      <c r="FX74" s="65">
        <f t="shared" si="157"/>
        <v>25757.310025751503</v>
      </c>
      <c r="FY74" s="65">
        <f t="shared" si="157"/>
        <v>25781.15829365277</v>
      </c>
      <c r="FZ74" s="65">
        <f t="shared" si="157"/>
        <v>25805.388508296364</v>
      </c>
      <c r="GA74" s="65">
        <f t="shared" si="157"/>
        <v>25829.988049989846</v>
      </c>
      <c r="GB74" s="65">
        <f t="shared" si="157"/>
        <v>25854.943936360865</v>
      </c>
      <c r="GC74" s="65">
        <f t="shared" si="157"/>
        <v>25880.242820691485</v>
      </c>
      <c r="GD74" s="65">
        <f t="shared" si="157"/>
        <v>25905.870990605945</v>
      </c>
      <c r="GE74" s="65">
        <f t="shared" si="157"/>
        <v>25931.814367140254</v>
      </c>
      <c r="GF74" s="65">
        <f t="shared" si="157"/>
        <v>25958.058504222707</v>
      </c>
      <c r="GG74" s="65">
        <f t="shared" si="157"/>
        <v>25984.588588594721</v>
      </c>
      <c r="GH74" s="65">
        <f t="shared" si="157"/>
        <v>26011.389440202034</v>
      </c>
      <c r="GI74" s="65">
        <f t="shared" si="157"/>
        <v>26038.445513086335</v>
      </c>
      <c r="GJ74" s="65">
        <f t="shared" si="157"/>
        <v>26065.740896808002</v>
      </c>
      <c r="GK74" s="65">
        <f t="shared" si="157"/>
        <v>26093.259318430442</v>
      </c>
      <c r="GL74" s="65">
        <f t="shared" si="157"/>
        <v>26120.984145096802</v>
      </c>
      <c r="GM74" s="65">
        <f t="shared" si="157"/>
        <v>26148.898387229627</v>
      </c>
      <c r="GN74" s="65">
        <f t="shared" si="157"/>
        <v>26176.984702383968</v>
      </c>
      <c r="GO74" s="65">
        <f t="shared" si="157"/>
        <v>26205.225399783969</v>
      </c>
      <c r="GP74" s="65">
        <f t="shared" si="157"/>
        <v>26233.602445572666</v>
      </c>
      <c r="GQ74" s="65">
        <f t="shared" si="157"/>
        <v>26262.097468803986</v>
      </c>
      <c r="GR74" s="65">
        <f t="shared" si="157"/>
        <v>26290.691768205306</v>
      </c>
      <c r="GS74" s="65">
        <f t="shared" si="157"/>
        <v>26319.366319737885</v>
      </c>
      <c r="GT74" s="65">
        <f t="shared" si="157"/>
        <v>26348.101784981431</v>
      </c>
      <c r="GU74" s="65">
        <f t="shared" si="157"/>
        <v>26376.878520367794</v>
      </c>
      <c r="GV74" s="65">
        <f t="shared" si="157"/>
        <v>26405.676587287307</v>
      </c>
      <c r="GW74" s="65">
        <f t="shared" si="157"/>
        <v>26434.475763089602</v>
      </c>
      <c r="GX74" s="65">
        <f t="shared" si="157"/>
        <v>26463.255552998904</v>
      </c>
      <c r="GY74" s="65">
        <f t="shared" si="157"/>
        <v>26491.995202961716</v>
      </c>
      <c r="GZ74" s="65">
        <f t="shared" si="157"/>
        <v>26520.673713442586</v>
      </c>
      <c r="HA74" s="65">
        <f t="shared" si="157"/>
        <v>26549.269854181111</v>
      </c>
      <c r="HB74" s="65">
        <f t="shared" ref="HB74:IR74" si="158">IF(OR($D$56=1,HA72&lt;=0),0,(HA72+$E$7)*HA74/(HB72+$E$7))</f>
        <v>26577.762179920672</v>
      </c>
      <c r="HC74" s="65">
        <f t="shared" si="158"/>
        <v>26606.129047116527</v>
      </c>
      <c r="HD74" s="65">
        <f t="shared" si="158"/>
        <v>26634.348631627749</v>
      </c>
      <c r="HE74" s="65">
        <f t="shared" si="158"/>
        <v>26662.398947394209</v>
      </c>
      <c r="HF74" s="65">
        <f t="shared" si="158"/>
        <v>26690.257866096323</v>
      </c>
      <c r="HG74" s="65">
        <f t="shared" si="158"/>
        <v>26717.903137791516</v>
      </c>
      <c r="HH74" s="65">
        <f t="shared" si="158"/>
        <v>26745.312412517625</v>
      </c>
      <c r="HI74" s="65">
        <f t="shared" si="158"/>
        <v>26772.463262849236</v>
      </c>
      <c r="HJ74" s="65">
        <f t="shared" si="158"/>
        <v>26799.333207388932</v>
      </c>
      <c r="HK74" s="65">
        <f t="shared" si="158"/>
        <v>26825.899735170955</v>
      </c>
      <c r="HL74" s="65">
        <f t="shared" si="158"/>
        <v>26852.14033095038</v>
      </c>
      <c r="HM74" s="65">
        <f t="shared" si="158"/>
        <v>26878.032501346326</v>
      </c>
      <c r="HN74" s="65">
        <f t="shared" si="158"/>
        <v>26903.553801803075</v>
      </c>
      <c r="HO74" s="65">
        <f t="shared" si="158"/>
        <v>26928.68186432818</v>
      </c>
      <c r="HP74" s="65">
        <f t="shared" si="158"/>
        <v>26953.394425962048</v>
      </c>
      <c r="HQ74" s="65">
        <f t="shared" si="158"/>
        <v>26977.669357928604</v>
      </c>
      <c r="HR74" s="65">
        <f t="shared" si="158"/>
        <v>27001.484695411877</v>
      </c>
      <c r="HS74" s="65">
        <f t="shared" si="158"/>
        <v>27024.818667898799</v>
      </c>
      <c r="HT74" s="65">
        <f t="shared" si="158"/>
        <v>27047.649730023837</v>
      </c>
      <c r="HU74" s="65">
        <f t="shared" si="158"/>
        <v>27069.956592846516</v>
      </c>
      <c r="HV74" s="65">
        <f t="shared" si="158"/>
        <v>27091.718255488682</v>
      </c>
      <c r="HW74" s="65">
        <f t="shared" si="158"/>
        <v>27112.914037054161</v>
      </c>
      <c r="HX74" s="65">
        <f t="shared" si="158"/>
        <v>27133.523608749518</v>
      </c>
      <c r="HY74" s="65">
        <f t="shared" si="158"/>
        <v>27153.527026120952</v>
      </c>
      <c r="HZ74" s="65">
        <f t="shared" si="158"/>
        <v>27172.904761319045</v>
      </c>
      <c r="IA74" s="65">
        <f t="shared" si="158"/>
        <v>27191.637735299915</v>
      </c>
      <c r="IB74" s="65">
        <f t="shared" si="158"/>
        <v>27209.707349868753</v>
      </c>
      <c r="IC74" s="65">
        <f t="shared" si="158"/>
        <v>27227.095519469294</v>
      </c>
      <c r="ID74" s="65">
        <f t="shared" si="158"/>
        <v>27243.784702620986</v>
      </c>
      <c r="IE74" s="65">
        <f t="shared" si="158"/>
        <v>27259.757932904144</v>
      </c>
      <c r="IF74" s="65">
        <f t="shared" si="158"/>
        <v>27274.998849392337</v>
      </c>
      <c r="IG74" s="65">
        <f t="shared" si="158"/>
        <v>27289.491726430952</v>
      </c>
      <c r="IH74" s="65">
        <f t="shared" si="158"/>
        <v>27303.221502660774</v>
      </c>
      <c r="II74" s="65">
        <f t="shared" si="158"/>
        <v>27316.173809186064</v>
      </c>
      <c r="IJ74" s="65">
        <f t="shared" si="158"/>
        <v>27328.334996787751</v>
      </c>
      <c r="IK74" s="65">
        <f t="shared" si="158"/>
        <v>27339.692162084033</v>
      </c>
      <c r="IL74" s="65">
        <f t="shared" si="158"/>
        <v>27350.233172542867</v>
      </c>
      <c r="IM74" s="65">
        <f t="shared" si="158"/>
        <v>27359.946690253677</v>
      </c>
      <c r="IN74" s="65">
        <f t="shared" si="158"/>
        <v>27368.822194368928</v>
      </c>
      <c r="IO74" s="65">
        <f t="shared" si="158"/>
        <v>27376.850002130115</v>
      </c>
      <c r="IP74" s="65">
        <f t="shared" si="158"/>
        <v>27384.021288397056</v>
      </c>
      <c r="IQ74" s="65">
        <f t="shared" si="158"/>
        <v>27390.328103604421</v>
      </c>
      <c r="IR74" s="65">
        <f t="shared" si="158"/>
        <v>27395.763390074695</v>
      </c>
      <c r="IS74" s="65">
        <f t="shared" ref="IS74" si="159">IF(OR($D$56=1,IR72&lt;=0),0,(IR72+$E$7)*IR74/(IS72+$E$7))</f>
        <v>27400.320996622697</v>
      </c>
      <c r="IT74" s="65">
        <f t="shared" ref="IT74" si="160">IF(OR($D$56=1,IS72&lt;=0),0,(IS72+$E$7)*IS74/(IT72+$E$7))</f>
        <v>27403.995691393116</v>
      </c>
      <c r="IU74" s="65">
        <f t="shared" ref="IU74" si="161">IF(OR($D$56=1,IT72&lt;=0),0,(IT72+$E$7)*IT74/(IU72+$E$7))</f>
        <v>27406.783172879008</v>
      </c>
      <c r="IV74" s="65">
        <f t="shared" ref="IV74" si="162">IF(OR($D$56=1,IU72&lt;=0),0,(IU72+$E$7)*IU74/(IV72+$E$7))</f>
        <v>27408.68007907637</v>
      </c>
      <c r="IW74" s="65">
        <f t="shared" ref="IW74" si="163">IF(OR($D$56=1,IV72&lt;=0),0,(IV72+$E$7)*IV74/(IW72+$E$7))</f>
        <v>27409.683994737221</v>
      </c>
      <c r="IX74" s="65">
        <f t="shared" ref="IX74" si="164">IF(OR($D$56=1,IW72&lt;=0),0,(IW72+$E$7)*IW74/(IX72+$E$7))</f>
        <v>27409.793456690986</v>
      </c>
      <c r="IY74" s="65">
        <f t="shared" ref="IY74" si="165">IF(OR($D$56=1,IX72&lt;=0),0,(IX72+$E$7)*IX74/(IY72+$E$7))</f>
        <v>27409.007957212001</v>
      </c>
      <c r="IZ74" s="65">
        <f t="shared" ref="IZ74" si="166">IF(OR($D$56=1,IY72&lt;=0),0,(IY72+$E$7)*IY74/(IZ72+$E$7))</f>
        <v>27407.327945418714</v>
      </c>
      <c r="JA74" s="65">
        <f t="shared" ref="JA74" si="167">IF(OR($D$56=1,IZ72&lt;=0),0,(IZ72+$E$7)*IZ74/(JA72+$E$7))</f>
        <v>27404.754826698208</v>
      </c>
      <c r="JB74" s="65">
        <f t="shared" ref="JB74" si="168">IF(OR($D$56=1,JA72&lt;=0),0,(JA72+$E$7)*JA74/(JB72+$E$7))</f>
        <v>27401.290960157799</v>
      </c>
      <c r="JC74" s="65">
        <f t="shared" ref="JC74" si="169">IF(OR($D$56=1,JB72&lt;=0),0,(JB72+$E$7)*JB74/(JC72+$E$7))</f>
        <v>27396.939654113441</v>
      </c>
      <c r="JD74" s="65">
        <f t="shared" ref="JD74" si="170">IF(OR($D$56=1,JC72&lt;=0),0,(JC72+$E$7)*JC74/(JD72+$E$7))</f>
        <v>27391.705159632722</v>
      </c>
      <c r="JE74" s="65">
        <f t="shared" ref="JE74" si="171">IF(OR($D$56=1,JD72&lt;=0),0,(JD72+$E$7)*JD74/(JE72+$E$7))</f>
        <v>27385.592662158117</v>
      </c>
      <c r="JF74" s="65">
        <f t="shared" ref="JF74" si="172">IF(OR($D$56=1,JE72&lt;=0),0,(JE72+$E$7)*JE74/(JF72+$E$7))</f>
        <v>27378.608271243789</v>
      </c>
      <c r="JG74" s="65">
        <f t="shared" ref="JG74" si="173">IF(OR($D$56=1,JF72&lt;=0),0,(JF72+$E$7)*JF74/(JG72+$E$7))</f>
        <v>27370.759008446887</v>
      </c>
    </row>
    <row r="75" spans="16:267" hidden="1" x14ac:dyDescent="0.25">
      <c r="P75" s="1" t="s">
        <v>75</v>
      </c>
      <c r="Q75" s="65">
        <f>E13*E13*1000/(3600*3600*($E$7+Q72))</f>
        <v>8.0498639606841778</v>
      </c>
      <c r="R75" s="65">
        <f>IF(OR($D$56=1,Q72&lt;=0),0,R74*R74*1000/(3600*3600*($E$7+R72)))</f>
        <v>8.0494874122206657</v>
      </c>
      <c r="S75" s="65">
        <f t="shared" ref="S75:CD75" si="174">IF(OR($D$56=1,R72&lt;=0),0,S74*S74*1000/(3600*3600*($E$7+S72)))</f>
        <v>8.0483580706354747</v>
      </c>
      <c r="T75" s="65">
        <f t="shared" si="174"/>
        <v>8.0464770096252174</v>
      </c>
      <c r="U75" s="65">
        <f t="shared" si="174"/>
        <v>8.0438462332593925</v>
      </c>
      <c r="V75" s="65">
        <f t="shared" si="174"/>
        <v>8.0404686712566331</v>
      </c>
      <c r="W75" s="65">
        <f t="shared" si="174"/>
        <v>8.0363481719418104</v>
      </c>
      <c r="X75" s="65">
        <f t="shared" si="174"/>
        <v>8.0314894929165845</v>
      </c>
      <c r="Y75" s="65">
        <f t="shared" si="174"/>
        <v>8.0258982894868751</v>
      </c>
      <c r="Z75" s="65">
        <f t="shared" si="174"/>
        <v>8.0195811009010409</v>
      </c>
      <c r="AA75" s="65">
        <f t="shared" si="174"/>
        <v>8.0125453344626685</v>
      </c>
      <c r="AB75" s="65">
        <f t="shared" si="174"/>
        <v>8.0047992475913183</v>
      </c>
      <c r="AC75" s="65">
        <f t="shared" si="174"/>
        <v>7.996351927913703</v>
      </c>
      <c r="AD75" s="65">
        <f t="shared" si="174"/>
        <v>7.9872132714760271</v>
      </c>
      <c r="AE75" s="65">
        <f t="shared" si="174"/>
        <v>7.9773939591761094</v>
      </c>
      <c r="AF75" s="65">
        <f t="shared" si="174"/>
        <v>7.9669054315208756</v>
      </c>
      <c r="AG75" s="65">
        <f t="shared" si="174"/>
        <v>7.9557598618210763</v>
      </c>
      <c r="AH75" s="65">
        <f t="shared" si="174"/>
        <v>7.9439701279407009</v>
      </c>
      <c r="AI75" s="65">
        <f t="shared" si="174"/>
        <v>7.9315497827231853</v>
      </c>
      <c r="AJ75" s="65">
        <f t="shared" si="174"/>
        <v>7.9185130232204077</v>
      </c>
      <c r="AK75" s="65">
        <f t="shared" si="174"/>
        <v>7.9048746588535801</v>
      </c>
      <c r="AL75" s="65">
        <f t="shared" si="174"/>
        <v>7.8906500786372877</v>
      </c>
      <c r="AM75" s="65">
        <f t="shared" si="174"/>
        <v>7.8758552175993692</v>
      </c>
      <c r="AN75" s="65">
        <f t="shared" si="174"/>
        <v>7.8605065225298709</v>
      </c>
      <c r="AO75" s="65">
        <f t="shared" si="174"/>
        <v>7.8446209171921257</v>
      </c>
      <c r="AP75" s="65">
        <f t="shared" si="174"/>
        <v>7.8282157671279275</v>
      </c>
      <c r="AQ75" s="65">
        <f t="shared" si="174"/>
        <v>7.8113088441871499</v>
      </c>
      <c r="AR75" s="65">
        <f t="shared" si="174"/>
        <v>7.7939182909095859</v>
      </c>
      <c r="AS75" s="65">
        <f t="shared" si="174"/>
        <v>7.7760625848838165</v>
      </c>
      <c r="AT75" s="65">
        <f t="shared" si="174"/>
        <v>7.7577605032040688</v>
      </c>
      <c r="AU75" s="65">
        <f t="shared" si="174"/>
        <v>7.7390310871418704</v>
      </c>
      <c r="AV75" s="65">
        <f t="shared" si="174"/>
        <v>7.7198936071443764</v>
      </c>
      <c r="AW75" s="65">
        <f t="shared" si="174"/>
        <v>7.7003675282661579</v>
      </c>
      <c r="AX75" s="65">
        <f t="shared" si="174"/>
        <v>7.6804724761354066</v>
      </c>
      <c r="AY75" s="65">
        <f t="shared" si="174"/>
        <v>7.6602282035496723</v>
      </c>
      <c r="AZ75" s="65">
        <f t="shared" si="174"/>
        <v>7.6396545577898625</v>
      </c>
      <c r="BA75" s="65">
        <f t="shared" si="174"/>
        <v>7.6187714487347309</v>
      </c>
      <c r="BB75" s="65">
        <f t="shared" si="174"/>
        <v>7.5975988178514688</v>
      </c>
      <c r="BC75" s="65">
        <f t="shared" si="174"/>
        <v>7.5761566081310532</v>
      </c>
      <c r="BD75" s="65">
        <f t="shared" si="174"/>
        <v>7.5544647350302849</v>
      </c>
      <c r="BE75" s="65">
        <f t="shared" si="174"/>
        <v>7.5325430584754178</v>
      </c>
      <c r="BF75" s="65">
        <f t="shared" si="174"/>
        <v>7.5104113559754815</v>
      </c>
      <c r="BG75" s="65">
        <f t="shared" si="174"/>
        <v>7.4880892968866135</v>
      </c>
      <c r="BH75" s="65">
        <f t="shared" si="174"/>
        <v>7.465596417861903</v>
      </c>
      <c r="BI75" s="65">
        <f t="shared" si="174"/>
        <v>7.4429520995149492</v>
      </c>
      <c r="BJ75" s="65">
        <f t="shared" si="174"/>
        <v>7.4201755443187425</v>
      </c>
      <c r="BK75" s="65">
        <f t="shared" si="174"/>
        <v>7.3972857557555161</v>
      </c>
      <c r="BL75" s="65">
        <f t="shared" si="174"/>
        <v>7.3743015187272665</v>
      </c>
      <c r="BM75" s="65">
        <f t="shared" si="174"/>
        <v>7.3512413812310333</v>
      </c>
      <c r="BN75" s="65">
        <f t="shared" si="174"/>
        <v>7.3281236372977183</v>
      </c>
      <c r="BO75" s="65">
        <f t="shared" si="174"/>
        <v>7.3049663111881351</v>
      </c>
      <c r="BP75" s="65">
        <f t="shared" si="174"/>
        <v>7.2817871428353769</v>
      </c>
      <c r="BQ75" s="65">
        <f t="shared" si="174"/>
        <v>7.2586035745181023</v>
      </c>
      <c r="BR75" s="65">
        <f t="shared" si="174"/>
        <v>7.2354327387453328</v>
      </c>
      <c r="BS75" s="65">
        <f t="shared" si="174"/>
        <v>7.212291447329652</v>
      </c>
      <c r="BT75" s="65">
        <f t="shared" si="174"/>
        <v>7.1891961816222745</v>
      </c>
      <c r="BU75" s="65">
        <f t="shared" si="174"/>
        <v>7.1661630838804102</v>
      </c>
      <c r="BV75" s="65">
        <f t="shared" si="174"/>
        <v>7.1432079497346512</v>
      </c>
      <c r="BW75" s="65">
        <f t="shared" si="174"/>
        <v>7.1203462217217224</v>
      </c>
      <c r="BX75" s="65">
        <f t="shared" si="174"/>
        <v>7.0975929838457574</v>
      </c>
      <c r="BY75" s="65">
        <f t="shared" si="174"/>
        <v>7.0749629571296033</v>
      </c>
      <c r="BZ75" s="65">
        <f t="shared" si="174"/>
        <v>7.0524704961160944</v>
      </c>
      <c r="CA75" s="65">
        <f t="shared" si="174"/>
        <v>7.0301295862780355</v>
      </c>
      <c r="CB75" s="65">
        <f t="shared" si="174"/>
        <v>7.0079538422947252</v>
      </c>
      <c r="CC75" s="65">
        <f t="shared" si="174"/>
        <v>6.9859565071520908</v>
      </c>
      <c r="CD75" s="65">
        <f t="shared" si="174"/>
        <v>6.9641504520231585</v>
      </c>
      <c r="CE75" s="65">
        <f t="shared" ref="CE75:EP75" si="175">IF(OR($D$56=1,CD72&lt;=0),0,CE74*CE74*1000/(3600*3600*($E$7+CE72)))</f>
        <v>6.9425481768852357</v>
      </c>
      <c r="CF75" s="65">
        <f t="shared" si="175"/>
        <v>6.9211618118302427</v>
      </c>
      <c r="CG75" s="65">
        <f t="shared" si="175"/>
        <v>6.9000031190247295</v>
      </c>
      <c r="CH75" s="65">
        <f t="shared" si="175"/>
        <v>6.8790834952765394</v>
      </c>
      <c r="CI75" s="65">
        <f t="shared" si="175"/>
        <v>6.8584139751654645</v>
      </c>
      <c r="CJ75" s="65">
        <f t="shared" si="175"/>
        <v>6.8380052346959594</v>
      </c>
      <c r="CK75" s="65">
        <f t="shared" si="175"/>
        <v>6.8178675954307515</v>
      </c>
      <c r="CL75" s="65">
        <f t="shared" si="175"/>
        <v>6.7980110290649778</v>
      </c>
      <c r="CM75" s="65">
        <f t="shared" si="175"/>
        <v>6.778445162401626</v>
      </c>
      <c r="CN75" s="65">
        <f t="shared" si="175"/>
        <v>6.7591792826899102</v>
      </c>
      <c r="CO75" s="65">
        <f t="shared" si="175"/>
        <v>6.7402223432895454</v>
      </c>
      <c r="CP75" s="65">
        <f t="shared" si="175"/>
        <v>6.7215829696249951</v>
      </c>
      <c r="CQ75" s="65">
        <f t="shared" si="175"/>
        <v>6.7032694653950227</v>
      </c>
      <c r="CR75" s="65">
        <f t="shared" si="175"/>
        <v>6.6852898190041765</v>
      </c>
      <c r="CS75" s="65">
        <f t="shared" si="175"/>
        <v>6.6676517101842014</v>
      </c>
      <c r="CT75" s="65">
        <f t="shared" si="175"/>
        <v>6.6503625167746048</v>
      </c>
      <c r="CU75" s="65">
        <f t="shared" si="175"/>
        <v>6.6334293216331011</v>
      </c>
      <c r="CV75" s="65">
        <f t="shared" si="175"/>
        <v>6.6168589196478633</v>
      </c>
      <c r="CW75" s="65">
        <f t="shared" si="175"/>
        <v>6.6006578248249879</v>
      </c>
      <c r="CX75" s="65">
        <f t="shared" si="175"/>
        <v>6.5848322774258161</v>
      </c>
      <c r="CY75" s="65">
        <f t="shared" si="175"/>
        <v>6.569388251130162</v>
      </c>
      <c r="CZ75" s="65">
        <f t="shared" si="175"/>
        <v>6.5543314602027207</v>
      </c>
      <c r="DA75" s="65">
        <f t="shared" si="175"/>
        <v>6.5396673666412646</v>
      </c>
      <c r="DB75" s="65">
        <f t="shared" si="175"/>
        <v>6.5254011872864774</v>
      </c>
      <c r="DC75" s="65">
        <f t="shared" si="175"/>
        <v>6.5115379008744139</v>
      </c>
      <c r="DD75" s="65">
        <f t="shared" si="175"/>
        <v>6.4980822550138342</v>
      </c>
      <c r="DE75" s="65">
        <f t="shared" si="175"/>
        <v>6.4850387730717571</v>
      </c>
      <c r="DF75" s="65">
        <f t="shared" si="175"/>
        <v>6.4724117609516707</v>
      </c>
      <c r="DG75" s="65">
        <f t="shared" si="175"/>
        <v>6.4602053137498539</v>
      </c>
      <c r="DH75" s="65">
        <f t="shared" si="175"/>
        <v>6.4484233222763798</v>
      </c>
      <c r="DI75" s="65">
        <f t="shared" si="175"/>
        <v>6.4370694794281578</v>
      </c>
      <c r="DJ75" s="65">
        <f t="shared" si="175"/>
        <v>6.4261472864024789</v>
      </c>
      <c r="DK75" s="65">
        <f t="shared" si="175"/>
        <v>6.4156600587402437</v>
      </c>
      <c r="DL75" s="65">
        <f t="shared" si="175"/>
        <v>6.4056109321889334</v>
      </c>
      <c r="DM75" s="65">
        <f t="shared" si="175"/>
        <v>6.3960028683762395</v>
      </c>
      <c r="DN75" s="65">
        <f t="shared" si="175"/>
        <v>6.386838660285834</v>
      </c>
      <c r="DO75" s="65">
        <f t="shared" si="175"/>
        <v>6.3781209375276324</v>
      </c>
      <c r="DP75" s="65">
        <f t="shared" si="175"/>
        <v>6.3698521713954186</v>
      </c>
      <c r="DQ75" s="65">
        <f t="shared" si="175"/>
        <v>6.3620346797053822</v>
      </c>
      <c r="DR75" s="65">
        <f t="shared" si="175"/>
        <v>6.3546706314096806</v>
      </c>
      <c r="DS75" s="65">
        <f t="shared" si="175"/>
        <v>6.3477620509795862</v>
      </c>
      <c r="DT75" s="65">
        <f t="shared" si="175"/>
        <v>6.3413108225534298</v>
      </c>
      <c r="DU75" s="65">
        <f t="shared" si="175"/>
        <v>6.3353186938448207</v>
      </c>
      <c r="DV75" s="65">
        <f t="shared" si="175"/>
        <v>6.329787279807209</v>
      </c>
      <c r="DW75" s="65">
        <f t="shared" si="175"/>
        <v>6.3247180660511217</v>
      </c>
      <c r="DX75" s="65">
        <f t="shared" si="175"/>
        <v>6.3201124120108938</v>
      </c>
      <c r="DY75" s="65">
        <f t="shared" si="175"/>
        <v>6.3159715538578602</v>
      </c>
      <c r="DZ75" s="65">
        <f t="shared" si="175"/>
        <v>6.3122966071575277</v>
      </c>
      <c r="EA75" s="65">
        <f t="shared" si="175"/>
        <v>6.3090885692682876</v>
      </c>
      <c r="EB75" s="65">
        <f t="shared" si="175"/>
        <v>6.3063483214796827</v>
      </c>
      <c r="EC75" s="65">
        <f t="shared" si="175"/>
        <v>6.3040766308883125</v>
      </c>
      <c r="ED75" s="65">
        <f t="shared" si="175"/>
        <v>6.302274152009872</v>
      </c>
      <c r="EE75" s="65">
        <f t="shared" si="175"/>
        <v>6.3009414281258378</v>
      </c>
      <c r="EF75" s="65">
        <f t="shared" si="175"/>
        <v>6.3000788923636479</v>
      </c>
      <c r="EG75" s="65">
        <f t="shared" si="175"/>
        <v>6.2996868685093164</v>
      </c>
      <c r="EH75" s="65">
        <f t="shared" si="175"/>
        <v>6.2997655715516867</v>
      </c>
      <c r="EI75" s="65">
        <f t="shared" si="175"/>
        <v>6.3003151079575623</v>
      </c>
      <c r="EJ75" s="65">
        <f t="shared" si="175"/>
        <v>6.3013354756772619</v>
      </c>
      <c r="EK75" s="65">
        <f t="shared" si="175"/>
        <v>6.3028265638801972</v>
      </c>
      <c r="EL75" s="65">
        <f t="shared" si="175"/>
        <v>6.3047881524202554</v>
      </c>
      <c r="EM75" s="65">
        <f t="shared" si="175"/>
        <v>6.3072199110309759</v>
      </c>
      <c r="EN75" s="65">
        <f t="shared" si="175"/>
        <v>6.3101213982505966</v>
      </c>
      <c r="EO75" s="65">
        <f t="shared" si="175"/>
        <v>6.3134920600772659</v>
      </c>
      <c r="EP75" s="65">
        <f t="shared" si="175"/>
        <v>6.3173312283548864</v>
      </c>
      <c r="EQ75" s="65">
        <f t="shared" ref="EQ75:HB75" si="176">IF(OR($D$56=1,EP72&lt;=0),0,EQ74*EQ74*1000/(3600*3600*($E$7+EQ72)))</f>
        <v>6.3216381188902284</v>
      </c>
      <c r="ER75" s="65">
        <f t="shared" si="176"/>
        <v>6.3264118293021632</v>
      </c>
      <c r="ES75" s="65">
        <f t="shared" si="176"/>
        <v>6.3316513366040708</v>
      </c>
      <c r="ET75" s="65">
        <f t="shared" si="176"/>
        <v>6.3373554945207466</v>
      </c>
      <c r="EU75" s="65">
        <f t="shared" si="176"/>
        <v>6.3435230305412817</v>
      </c>
      <c r="EV75" s="65">
        <f t="shared" si="176"/>
        <v>6.350152542709858</v>
      </c>
      <c r="EW75" s="65">
        <f t="shared" si="176"/>
        <v>6.35724249615643</v>
      </c>
      <c r="EX75" s="65">
        <f t="shared" si="176"/>
        <v>6.3647912193698541</v>
      </c>
      <c r="EY75" s="65">
        <f t="shared" si="176"/>
        <v>6.3727969002161808</v>
      </c>
      <c r="EZ75" s="65">
        <f t="shared" si="176"/>
        <v>6.3812575817053023</v>
      </c>
      <c r="FA75" s="65">
        <f t="shared" si="176"/>
        <v>6.3901711575095748</v>
      </c>
      <c r="FB75" s="65">
        <f t="shared" si="176"/>
        <v>6.3995353672383937</v>
      </c>
      <c r="FC75" s="65">
        <f t="shared" si="176"/>
        <v>6.4093477914732491</v>
      </c>
      <c r="FD75" s="65">
        <f t="shared" si="176"/>
        <v>6.4196058465683565</v>
      </c>
      <c r="FE75" s="65">
        <f t="shared" si="176"/>
        <v>6.4303067792223851</v>
      </c>
      <c r="FF75" s="65">
        <f t="shared" si="176"/>
        <v>6.4414476608275564</v>
      </c>
      <c r="FG75" s="65">
        <f t="shared" si="176"/>
        <v>6.4530253816029228</v>
      </c>
      <c r="FH75" s="65">
        <f t="shared" si="176"/>
        <v>6.4650366445193983</v>
      </c>
      <c r="FI75" s="65">
        <f t="shared" si="176"/>
        <v>6.4774779590248412</v>
      </c>
      <c r="FJ75" s="65">
        <f t="shared" si="176"/>
        <v>6.4903456345782198</v>
      </c>
      <c r="FK75" s="65">
        <f t="shared" si="176"/>
        <v>6.5036357740028201</v>
      </c>
      <c r="FL75" s="65">
        <f t="shared" si="176"/>
        <v>6.5173442666692969</v>
      </c>
      <c r="FM75" s="65">
        <f t="shared" si="176"/>
        <v>6.5314667815202334</v>
      </c>
      <c r="FN75" s="65">
        <f t="shared" si="176"/>
        <v>6.5459987599490175</v>
      </c>
      <c r="FO75" s="65">
        <f t="shared" si="176"/>
        <v>6.5609354085467562</v>
      </c>
      <c r="FP75" s="65">
        <f t="shared" si="176"/>
        <v>6.5762716917320629</v>
      </c>
      <c r="FQ75" s="65">
        <f t="shared" si="176"/>
        <v>6.5920023242797114</v>
      </c>
      <c r="FR75" s="65">
        <f t="shared" si="176"/>
        <v>6.6081217637653378</v>
      </c>
      <c r="FS75" s="65">
        <f t="shared" si="176"/>
        <v>6.6246242029445748</v>
      </c>
      <c r="FT75" s="65">
        <f t="shared" si="176"/>
        <v>6.6415035620863074</v>
      </c>
      <c r="FU75" s="65">
        <f t="shared" si="176"/>
        <v>6.6587534812810611</v>
      </c>
      <c r="FV75" s="65">
        <f t="shared" si="176"/>
        <v>6.6763673127468577</v>
      </c>
      <c r="FW75" s="65">
        <f t="shared" si="176"/>
        <v>6.6943381131563191</v>
      </c>
      <c r="FX75" s="65">
        <f t="shared" si="176"/>
        <v>6.7126586360102136</v>
      </c>
      <c r="FY75" s="65">
        <f t="shared" si="176"/>
        <v>6.7313213240840764</v>
      </c>
      <c r="FZ75" s="65">
        <f t="shared" si="176"/>
        <v>6.7503183019760264</v>
      </c>
      <c r="GA75" s="65">
        <f t="shared" si="176"/>
        <v>6.7696413687854244</v>
      </c>
      <c r="GB75" s="65">
        <f t="shared" si="176"/>
        <v>6.7892819909534818</v>
      </c>
      <c r="GC75" s="65">
        <f t="shared" si="176"/>
        <v>6.8092312952984377</v>
      </c>
      <c r="GD75" s="65">
        <f t="shared" si="176"/>
        <v>6.8294800622794831</v>
      </c>
      <c r="GE75" s="65">
        <f t="shared" si="176"/>
        <v>6.8500187195249724</v>
      </c>
      <c r="GF75" s="65">
        <f t="shared" si="176"/>
        <v>6.8708373356620953</v>
      </c>
      <c r="GG75" s="65">
        <f t="shared" si="176"/>
        <v>6.8919256144863716</v>
      </c>
      <c r="GH75" s="65">
        <f t="shared" si="176"/>
        <v>6.9132728895109823</v>
      </c>
      <c r="GI75" s="65">
        <f t="shared" si="176"/>
        <v>6.9348681189369517</v>
      </c>
      <c r="GJ75" s="65">
        <f t="shared" si="176"/>
        <v>6.95669988108674</v>
      </c>
      <c r="GK75" s="65">
        <f t="shared" si="176"/>
        <v>6.978756370344688</v>
      </c>
      <c r="GL75" s="65">
        <f t="shared" si="176"/>
        <v>7.0010253936489768</v>
      </c>
      <c r="GM75" s="65">
        <f t="shared" si="176"/>
        <v>7.0234943675805974</v>
      </c>
      <c r="GN75" s="65">
        <f t="shared" si="176"/>
        <v>7.0461503160956731</v>
      </c>
      <c r="GO75" s="65">
        <f t="shared" si="176"/>
        <v>7.068979868948051</v>
      </c>
      <c r="GP75" s="65">
        <f t="shared" si="176"/>
        <v>7.091969260849619</v>
      </c>
      <c r="GQ75" s="65">
        <f t="shared" si="176"/>
        <v>7.1151043314159947</v>
      </c>
      <c r="GR75" s="65">
        <f t="shared" si="176"/>
        <v>7.1383705259454393</v>
      </c>
      <c r="GS75" s="65">
        <f t="shared" si="176"/>
        <v>7.1617528970785624</v>
      </c>
      <c r="GT75" s="65">
        <f t="shared" si="176"/>
        <v>7.1852361073860953</v>
      </c>
      <c r="GU75" s="65">
        <f t="shared" si="176"/>
        <v>7.2088044329313066</v>
      </c>
      <c r="GV75" s="65">
        <f t="shared" si="176"/>
        <v>7.232441767852773</v>
      </c>
      <c r="GW75" s="65">
        <f t="shared" si="176"/>
        <v>7.2561316300119412</v>
      </c>
      <c r="GX75" s="65">
        <f t="shared" si="176"/>
        <v>7.2798571677484238</v>
      </c>
      <c r="GY75" s="65">
        <f t="shared" si="176"/>
        <v>7.3036011677841595</v>
      </c>
      <c r="GZ75" s="65">
        <f t="shared" si="176"/>
        <v>7.3273460643152752</v>
      </c>
      <c r="HA75" s="65">
        <f t="shared" si="176"/>
        <v>7.3510739493281427</v>
      </c>
      <c r="HB75" s="65">
        <f t="shared" si="176"/>
        <v>7.3747665841729946</v>
      </c>
      <c r="HC75" s="65">
        <f t="shared" ref="HC75:IR75" si="177">IF(OR($D$56=1,HB72&lt;=0),0,HC74*HC74*1000/(3600*3600*($E$7+HC72)))</f>
        <v>7.3984054124254115</v>
      </c>
      <c r="HD75" s="65">
        <f t="shared" si="177"/>
        <v>7.4219715740622325</v>
      </c>
      <c r="HE75" s="65">
        <f t="shared" si="177"/>
        <v>7.4454459209744774</v>
      </c>
      <c r="HF75" s="65">
        <f t="shared" si="177"/>
        <v>7.4688090338354485</v>
      </c>
      <c r="HG75" s="65">
        <f t="shared" si="177"/>
        <v>7.4920412403374081</v>
      </c>
      <c r="HH75" s="65">
        <f t="shared" si="177"/>
        <v>7.5151226348051567</v>
      </c>
      <c r="HI75" s="65">
        <f t="shared" si="177"/>
        <v>7.5380330991891817</v>
      </c>
      <c r="HJ75" s="65">
        <f t="shared" si="177"/>
        <v>7.560752325435387</v>
      </c>
      <c r="HK75" s="65">
        <f t="shared" si="177"/>
        <v>7.5832598392220252</v>
      </c>
      <c r="HL75" s="65">
        <f t="shared" si="177"/>
        <v>7.6055350250481446</v>
      </c>
      <c r="HM75" s="65">
        <f t="shared" si="177"/>
        <v>7.627557152650918</v>
      </c>
      <c r="HN75" s="65">
        <f t="shared" si="177"/>
        <v>7.649305404722325</v>
      </c>
      <c r="HO75" s="65">
        <f t="shared" si="177"/>
        <v>7.6707589058882215</v>
      </c>
      <c r="HP75" s="65">
        <f t="shared" si="177"/>
        <v>7.6918967529055724</v>
      </c>
      <c r="HQ75" s="65">
        <f t="shared" si="177"/>
        <v>7.7126980460259187</v>
      </c>
      <c r="HR75" s="65">
        <f t="shared" si="177"/>
        <v>7.733141921465374</v>
      </c>
      <c r="HS75" s="65">
        <f t="shared" si="177"/>
        <v>7.7532075849139517</v>
      </c>
      <c r="HT75" s="65">
        <f t="shared" si="177"/>
        <v>7.7728743460090524</v>
      </c>
      <c r="HU75" s="65">
        <f t="shared" si="177"/>
        <v>7.7921216536903781</v>
      </c>
      <c r="HV75" s="65">
        <f t="shared" si="177"/>
        <v>7.8109291323459642</v>
      </c>
      <c r="HW75" s="65">
        <f t="shared" si="177"/>
        <v>7.8292766186517238</v>
      </c>
      <c r="HX75" s="65">
        <f t="shared" si="177"/>
        <v>7.8471441989996382</v>
      </c>
      <c r="HY75" s="65">
        <f t="shared" si="177"/>
        <v>7.8645122474030851</v>
      </c>
      <c r="HZ75" s="65">
        <f t="shared" si="177"/>
        <v>7.8813614637612623</v>
      </c>
      <c r="IA75" s="65">
        <f t="shared" si="177"/>
        <v>7.897672912358721</v>
      </c>
      <c r="IB75" s="65">
        <f t="shared" si="177"/>
        <v>7.9134280604705989</v>
      </c>
      <c r="IC75" s="65">
        <f t="shared" si="177"/>
        <v>7.9286088169391391</v>
      </c>
      <c r="ID75" s="65">
        <f t="shared" si="177"/>
        <v>7.9431975705829592</v>
      </c>
      <c r="IE75" s="65">
        <f t="shared" si="177"/>
        <v>7.9571772282968816</v>
      </c>
      <c r="IF75" s="65">
        <f t="shared" si="177"/>
        <v>7.9705312526972856</v>
      </c>
      <c r="IG75" s="65">
        <f t="shared" si="177"/>
        <v>7.9832436991660636</v>
      </c>
      <c r="IH75" s="65">
        <f t="shared" si="177"/>
        <v>7.9952992521449398</v>
      </c>
      <c r="II75" s="65">
        <f t="shared" si="177"/>
        <v>8.0066832605316591</v>
      </c>
      <c r="IJ75" s="65">
        <f t="shared" si="177"/>
        <v>8.0173817720302143</v>
      </c>
      <c r="IK75" s="65">
        <f t="shared" si="177"/>
        <v>8.0273815663087671</v>
      </c>
      <c r="IL75" s="65">
        <f t="shared" si="177"/>
        <v>8.0366701868214196</v>
      </c>
      <c r="IM75" s="65">
        <f t="shared" si="177"/>
        <v>8.0452359711535006</v>
      </c>
      <c r="IN75" s="65">
        <f t="shared" si="177"/>
        <v>8.0530680797543504</v>
      </c>
      <c r="IO75" s="65">
        <f t="shared" si="177"/>
        <v>8.0601565229270786</v>
      </c>
      <c r="IP75" s="65">
        <f t="shared" si="177"/>
        <v>8.0664921859508834</v>
      </c>
      <c r="IQ75" s="65">
        <f t="shared" si="177"/>
        <v>8.0720668522188515</v>
      </c>
      <c r="IR75" s="65">
        <f t="shared" si="177"/>
        <v>8.0768732242821031</v>
      </c>
      <c r="IS75" s="65">
        <f t="shared" ref="IS75" si="178">IF(OR($D$56=1,IR72&lt;=0),0,IS74*IS74*1000/(3600*3600*($E$7+IS72)))</f>
        <v>8.0809049426999806</v>
      </c>
      <c r="IT75" s="65">
        <f t="shared" ref="IT75" si="179">IF(OR($D$56=1,IS72&lt;=0),0,IT74*IT74*1000/(3600*3600*($E$7+IT72)))</f>
        <v>8.0841566026057166</v>
      </c>
      <c r="IU75" s="65">
        <f t="shared" ref="IU75" si="180">IF(OR($D$56=1,IT72&lt;=0),0,IU74*IU74*1000/(3600*3600*($E$7+IU72)))</f>
        <v>8.0866237679070494</v>
      </c>
      <c r="IV75" s="65">
        <f t="shared" ref="IV75" si="181">IF(OR($D$56=1,IU72&lt;=0),0,IV74*IV74*1000/(3600*3600*($E$7+IV72)))</f>
        <v>8.088302983052424</v>
      </c>
      <c r="IW75" s="65">
        <f t="shared" ref="IW75" si="182">IF(OR($D$56=1,IV72&lt;=0),0,IW74*IW74*1000/(3600*3600*($E$7+IW72)))</f>
        <v>8.0891917823047237</v>
      </c>
      <c r="IX75" s="65">
        <f t="shared" ref="IX75" si="183">IF(OR($D$56=1,IW72&lt;=0),0,IX74*IX74*1000/(3600*3600*($E$7+IX72)))</f>
        <v>8.0892886964763555</v>
      </c>
      <c r="IY75" s="65">
        <f t="shared" ref="IY75" si="184">IF(OR($D$56=1,IX72&lt;=0),0,IY74*IY74*1000/(3600*3600*($E$7+IY72)))</f>
        <v>8.0885932570918264</v>
      </c>
      <c r="IZ75" s="65">
        <f t="shared" ref="IZ75" si="185">IF(OR($D$56=1,IY72&lt;=0),0,IZ74*IZ74*1000/(3600*3600*($E$7+IZ72)))</f>
        <v>8.0871059979565203</v>
      </c>
      <c r="JA75" s="65">
        <f t="shared" ref="JA75" si="186">IF(OR($D$56=1,IZ72&lt;=0),0,JA74*JA74*1000/(3600*3600*($E$7+JA72)))</f>
        <v>8.0848284541229507</v>
      </c>
      <c r="JB75" s="65">
        <f t="shared" ref="JB75" si="187">IF(OR($D$56=1,JA72&lt;=0),0,JB74*JB74*1000/(3600*3600*($E$7+JB72)))</f>
        <v>8.0817631582587026</v>
      </c>
      <c r="JC75" s="65">
        <f t="shared" ref="JC75" si="188">IF(OR($D$56=1,JB72&lt;=0),0,JC74*JC74*1000/(3600*3600*($E$7+JC72)))</f>
        <v>8.0779136344328943</v>
      </c>
      <c r="JD75" s="65">
        <f t="shared" ref="JD75" si="189">IF(OR($D$56=1,JC72&lt;=0),0,JD74*JD74*1000/(3600*3600*($E$7+JD72)))</f>
        <v>8.073284389350702</v>
      </c>
      <c r="JE75" s="65">
        <f t="shared" ref="JE75" si="190">IF(OR($D$56=1,JD72&lt;=0),0,JE74*JE74*1000/(3600*3600*($E$7+JE72)))</f>
        <v>8.0678809010778885</v>
      </c>
      <c r="JF75" s="65">
        <f t="shared" ref="JF75" si="191">IF(OR($D$56=1,JE72&lt;=0),0,JF74*JF74*1000/(3600*3600*($E$7+JF72)))</f>
        <v>8.0617096053092201</v>
      </c>
      <c r="JG75" s="65">
        <f t="shared" ref="JG75" si="192">IF(OR($D$56=1,JF72&lt;=0),0,JG74*JG74*1000/(3600*3600*($E$7+JG72)))</f>
        <v>8.0547778792465632</v>
      </c>
    </row>
    <row r="76" spans="16:267" hidden="1" x14ac:dyDescent="0.25">
      <c r="P76" s="1" t="s">
        <v>108</v>
      </c>
      <c r="Q76" s="65">
        <f t="shared" ref="Q76:CB76" si="193">Q75-Q73</f>
        <v>0.31258602846178452</v>
      </c>
      <c r="R76" s="65">
        <f t="shared" si="193"/>
        <v>0.31245076629790525</v>
      </c>
      <c r="S76" s="65">
        <f t="shared" si="193"/>
        <v>0.31204511150279934</v>
      </c>
      <c r="T76" s="65">
        <f t="shared" si="193"/>
        <v>0.31136951736904361</v>
      </c>
      <c r="U76" s="65">
        <f t="shared" si="193"/>
        <v>0.31042481612037953</v>
      </c>
      <c r="V76" s="65">
        <f t="shared" si="193"/>
        <v>0.30921221665415111</v>
      </c>
      <c r="W76" s="65">
        <f t="shared" si="193"/>
        <v>0.30773330120507048</v>
      </c>
      <c r="X76" s="65">
        <f t="shared" si="193"/>
        <v>0.30599002094715821</v>
      </c>
      <c r="Y76" s="65">
        <f t="shared" si="193"/>
        <v>0.30398469055615251</v>
      </c>
      <c r="Z76" s="65">
        <f t="shared" si="193"/>
        <v>0.30171998175994119</v>
      </c>
      <c r="AA76" s="65">
        <f t="shared" si="193"/>
        <v>0.29919891590967485</v>
      </c>
      <c r="AB76" s="65">
        <f t="shared" si="193"/>
        <v>0.2964248556088922</v>
      </c>
      <c r="AC76" s="65">
        <f t="shared" si="193"/>
        <v>0.29340149544263827</v>
      </c>
      <c r="AD76" s="65">
        <f t="shared" si="193"/>
        <v>0.29013285185257764</v>
      </c>
      <c r="AE76" s="65">
        <f t="shared" si="193"/>
        <v>0.28662325220804163</v>
      </c>
      <c r="AF76" s="65">
        <f t="shared" si="193"/>
        <v>0.28287732312632308</v>
      </c>
      <c r="AG76" s="65">
        <f t="shared" si="193"/>
        <v>0.27889997809860212</v>
      </c>
      <c r="AH76" s="65">
        <f t="shared" si="193"/>
        <v>0.27469640448048338</v>
      </c>
      <c r="AI76" s="65">
        <f t="shared" si="193"/>
        <v>0.27027204990836307</v>
      </c>
      <c r="AJ76" s="65">
        <f t="shared" si="193"/>
        <v>0.26563260820455348</v>
      </c>
      <c r="AK76" s="65">
        <f t="shared" si="193"/>
        <v>0.26078400483544328</v>
      </c>
      <c r="AL76" s="65">
        <f t="shared" si="193"/>
        <v>0.25573238198783876</v>
      </c>
      <c r="AM76" s="65">
        <f t="shared" si="193"/>
        <v>0.25048408332906558</v>
      </c>
      <c r="AN76" s="65">
        <f t="shared" si="193"/>
        <v>0.24504563851643013</v>
      </c>
      <c r="AO76" s="65">
        <f t="shared" si="193"/>
        <v>0.23942374752125684</v>
      </c>
      <c r="AP76" s="65">
        <f t="shared" si="193"/>
        <v>0.23362526483186752</v>
      </c>
      <c r="AQ76" s="65">
        <f t="shared" si="193"/>
        <v>0.22765718359879195</v>
      </c>
      <c r="AR76" s="65">
        <f t="shared" si="193"/>
        <v>0.22152661978382682</v>
      </c>
      <c r="AS76" s="65">
        <f t="shared" si="193"/>
        <v>0.21524079637282068</v>
      </c>
      <c r="AT76" s="65">
        <f t="shared" si="193"/>
        <v>0.20880702770983106</v>
      </c>
      <c r="AU76" s="65">
        <f t="shared" si="193"/>
        <v>0.20223270400783289</v>
      </c>
      <c r="AV76" s="65">
        <f t="shared" si="193"/>
        <v>0.19552527608848269</v>
      </c>
      <c r="AW76" s="65">
        <f t="shared" si="193"/>
        <v>0.18869224040057198</v>
      </c>
      <c r="AX76" s="65">
        <f t="shared" si="193"/>
        <v>0.18174112436356182</v>
      </c>
      <c r="AY76" s="65">
        <f t="shared" si="193"/>
        <v>0.17467947207951262</v>
      </c>
      <c r="AZ76" s="65">
        <f t="shared" si="193"/>
        <v>0.16751483045316817</v>
      </c>
      <c r="BA76" s="65">
        <f t="shared" si="193"/>
        <v>0.16025473575660243</v>
      </c>
      <c r="BB76" s="65">
        <f t="shared" si="193"/>
        <v>0.15290670067123369</v>
      </c>
      <c r="BC76" s="65">
        <f t="shared" si="193"/>
        <v>0.14547820183642379</v>
      </c>
      <c r="BD76" s="65">
        <f t="shared" si="193"/>
        <v>0.13797666793036267</v>
      </c>
      <c r="BE76" s="65">
        <f t="shared" si="193"/>
        <v>0.13040946830528721</v>
      </c>
      <c r="BF76" s="65">
        <f t="shared" si="193"/>
        <v>0.12278390219564361</v>
      </c>
      <c r="BG76" s="65">
        <f t="shared" si="193"/>
        <v>0.11510718851432067</v>
      </c>
      <c r="BH76" s="65">
        <f t="shared" si="193"/>
        <v>0.10738645624863707</v>
      </c>
      <c r="BI76" s="65">
        <f t="shared" si="193"/>
        <v>9.9628735464674989E-2</v>
      </c>
      <c r="BJ76" s="65">
        <f t="shared" si="193"/>
        <v>9.1840948925253407E-2</v>
      </c>
      <c r="BK76" s="65">
        <f t="shared" si="193"/>
        <v>8.4029904323901228E-2</v>
      </c>
      <c r="BL76" s="65">
        <f t="shared" si="193"/>
        <v>7.6202287134353064E-2</v>
      </c>
      <c r="BM76" s="65">
        <f t="shared" si="193"/>
        <v>6.8364654072373909E-2</v>
      </c>
      <c r="BN76" s="65">
        <f t="shared" si="193"/>
        <v>6.0523427164204335E-2</v>
      </c>
      <c r="BO76" s="65">
        <f t="shared" si="193"/>
        <v>5.2684888413566E-2</v>
      </c>
      <c r="BP76" s="65">
        <f t="shared" si="193"/>
        <v>4.4855175057016083E-2</v>
      </c>
      <c r="BQ76" s="65">
        <f t="shared" si="193"/>
        <v>3.7040275395452404E-2</v>
      </c>
      <c r="BR76" s="65">
        <f t="shared" si="193"/>
        <v>2.9246025187739555E-2</v>
      </c>
      <c r="BS76" s="65">
        <f t="shared" si="193"/>
        <v>2.1478104590855196E-2</v>
      </c>
      <c r="BT76" s="65">
        <f t="shared" si="193"/>
        <v>1.3742035629507932E-2</v>
      </c>
      <c r="BU76" s="65">
        <f t="shared" si="193"/>
        <v>6.0431801768654481E-3</v>
      </c>
      <c r="BV76" s="65">
        <f t="shared" si="193"/>
        <v>-1.6132615729569366E-3</v>
      </c>
      <c r="BW76" s="65">
        <f t="shared" si="193"/>
        <v>-9.2222521609706121E-3</v>
      </c>
      <c r="BX76" s="65">
        <f t="shared" si="193"/>
        <v>-1.6778917469052246E-2</v>
      </c>
      <c r="BY76" s="65">
        <f t="shared" si="193"/>
        <v>-2.427854689695863E-2</v>
      </c>
      <c r="BZ76" s="65">
        <f t="shared" si="193"/>
        <v>-3.1716593132778748E-2</v>
      </c>
      <c r="CA76" s="65">
        <f t="shared" si="193"/>
        <v>-3.9088671539201592E-2</v>
      </c>
      <c r="CB76" s="65">
        <f t="shared" si="193"/>
        <v>-4.6390559178229651E-2</v>
      </c>
      <c r="CC76" s="65">
        <f t="shared" ref="CC76:EN76" si="194">CC75-CC73</f>
        <v>-5.3618193496998146E-2</v>
      </c>
      <c r="CD76" s="65">
        <f t="shared" si="194"/>
        <v>-6.0767670697265963E-2</v>
      </c>
      <c r="CE76" s="65">
        <f t="shared" si="194"/>
        <v>-6.7835243811065205E-2</v>
      </c>
      <c r="CF76" s="65">
        <f t="shared" si="194"/>
        <v>-7.4817320504640961E-2</v>
      </c>
      <c r="CG76" s="65">
        <f t="shared" si="194"/>
        <v>-8.1710460632578474E-2</v>
      </c>
      <c r="CH76" s="65">
        <f t="shared" si="194"/>
        <v>-8.8511373563485485E-2</v>
      </c>
      <c r="CI76" s="65">
        <f t="shared" si="194"/>
        <v>-9.5216915298189875E-2</v>
      </c>
      <c r="CJ76" s="65">
        <f t="shared" si="194"/>
        <v>-0.10182408540084609</v>
      </c>
      <c r="CK76" s="65">
        <f t="shared" si="194"/>
        <v>-0.10833002376271583</v>
      </c>
      <c r="CL76" s="65">
        <f t="shared" si="194"/>
        <v>-0.11473200721777754</v>
      </c>
      <c r="CM76" s="65">
        <f t="shared" si="194"/>
        <v>-0.12102744602860582</v>
      </c>
      <c r="CN76" s="65">
        <f t="shared" si="194"/>
        <v>-0.12721388026030933</v>
      </c>
      <c r="CO76" s="65">
        <f t="shared" si="194"/>
        <v>-0.13328897605950196</v>
      </c>
      <c r="CP76" s="65">
        <f t="shared" si="194"/>
        <v>-0.13925052185459741</v>
      </c>
      <c r="CQ76" s="65">
        <f t="shared" si="194"/>
        <v>-0.14509642449292404</v>
      </c>
      <c r="CR76" s="65">
        <f t="shared" si="194"/>
        <v>-0.15082470532938164</v>
      </c>
      <c r="CS76" s="65">
        <f t="shared" si="194"/>
        <v>-0.15643349628063064</v>
      </c>
      <c r="CT76" s="65">
        <f t="shared" si="194"/>
        <v>-0.16192103585798989</v>
      </c>
      <c r="CU76" s="65">
        <f t="shared" si="194"/>
        <v>-0.16728566519150068</v>
      </c>
      <c r="CV76" s="65">
        <f t="shared" si="194"/>
        <v>-0.17252582405682926</v>
      </c>
      <c r="CW76" s="65">
        <f t="shared" si="194"/>
        <v>-0.17764004691598689</v>
      </c>
      <c r="CX76" s="65">
        <f t="shared" si="194"/>
        <v>-0.18262695898208747</v>
      </c>
      <c r="CY76" s="65">
        <f t="shared" si="194"/>
        <v>-0.18748527231771117</v>
      </c>
      <c r="CZ76" s="65">
        <f t="shared" si="194"/>
        <v>-0.19221378197570704</v>
      </c>
      <c r="DA76" s="65">
        <f t="shared" si="194"/>
        <v>-0.19681136219069373</v>
      </c>
      <c r="DB76" s="65">
        <f t="shared" si="194"/>
        <v>-0.20127696262877848</v>
      </c>
      <c r="DC76" s="65">
        <f t="shared" si="194"/>
        <v>-0.20560960470254397</v>
      </c>
      <c r="DD76" s="65">
        <f t="shared" si="194"/>
        <v>-0.20980837795767471</v>
      </c>
      <c r="DE76" s="65">
        <f t="shared" si="194"/>
        <v>-0.21387243653707344</v>
      </c>
      <c r="DF76" s="65">
        <f t="shared" si="194"/>
        <v>-0.21780099572782952</v>
      </c>
      <c r="DG76" s="65">
        <f t="shared" si="194"/>
        <v>-0.22159332859588599</v>
      </c>
      <c r="DH76" s="65">
        <f t="shared" si="194"/>
        <v>-0.22524876271274685</v>
      </c>
      <c r="DI76" s="65">
        <f t="shared" si="194"/>
        <v>-0.22876667697824171</v>
      </c>
      <c r="DJ76" s="65">
        <f t="shared" si="194"/>
        <v>-0.23214649854282232</v>
      </c>
      <c r="DK76" s="65">
        <f t="shared" si="194"/>
        <v>-0.23538769983259122</v>
      </c>
      <c r="DL76" s="65">
        <f t="shared" si="194"/>
        <v>-0.2384897956798735</v>
      </c>
      <c r="DM76" s="65">
        <f t="shared" si="194"/>
        <v>-0.24145234056178122</v>
      </c>
      <c r="DN76" s="65">
        <f t="shared" si="194"/>
        <v>-0.24427492594899558</v>
      </c>
      <c r="DO76" s="65">
        <f t="shared" si="194"/>
        <v>-0.24695717776663884</v>
      </c>
      <c r="DP76" s="65">
        <f t="shared" si="194"/>
        <v>-0.24949875396893262</v>
      </c>
      <c r="DQ76" s="65">
        <f t="shared" si="194"/>
        <v>-0.25189934222903343</v>
      </c>
      <c r="DR76" s="65">
        <f t="shared" si="194"/>
        <v>-0.25415865774528612</v>
      </c>
      <c r="DS76" s="65">
        <f t="shared" si="194"/>
        <v>-0.25627644116497095</v>
      </c>
      <c r="DT76" s="65">
        <f t="shared" si="194"/>
        <v>-0.25825245662634266</v>
      </c>
      <c r="DU76" s="65">
        <f t="shared" si="194"/>
        <v>-0.26008648991980277</v>
      </c>
      <c r="DV76" s="65">
        <f t="shared" si="194"/>
        <v>-0.26177834676869871</v>
      </c>
      <c r="DW76" s="65">
        <f t="shared" si="194"/>
        <v>-0.26332785123035496</v>
      </c>
      <c r="DX76" s="65">
        <f t="shared" si="194"/>
        <v>-0.26473484421765558</v>
      </c>
      <c r="DY76" s="65">
        <f t="shared" si="194"/>
        <v>-0.26599918214157547</v>
      </c>
      <c r="DZ76" s="65">
        <f t="shared" si="194"/>
        <v>-0.2671207356748786</v>
      </c>
      <c r="EA76" s="65">
        <f t="shared" si="194"/>
        <v>-0.26809938863721428</v>
      </c>
      <c r="EB76" s="65">
        <f t="shared" si="194"/>
        <v>-0.26893503700177135</v>
      </c>
      <c r="EC76" s="65">
        <f t="shared" si="194"/>
        <v>-0.26962758802367404</v>
      </c>
      <c r="ED76" s="65">
        <f t="shared" si="194"/>
        <v>-0.27017695949016751</v>
      </c>
      <c r="EE76" s="65">
        <f t="shared" si="194"/>
        <v>-0.27058307909277346</v>
      </c>
      <c r="EF76" s="65">
        <f t="shared" si="194"/>
        <v>-0.27084588392147069</v>
      </c>
      <c r="EG76" s="65">
        <f t="shared" si="194"/>
        <v>-0.27096532008105445</v>
      </c>
      <c r="EH76" s="65">
        <f t="shared" si="194"/>
        <v>-0.2709413424297118</v>
      </c>
      <c r="EI76" s="65">
        <f t="shared" si="194"/>
        <v>-0.2707739144400092</v>
      </c>
      <c r="EJ76" s="65">
        <f t="shared" si="194"/>
        <v>-0.27046300818237867</v>
      </c>
      <c r="EK76" s="65">
        <f t="shared" si="194"/>
        <v>-0.27000860443123642</v>
      </c>
      <c r="EL76" s="65">
        <f t="shared" si="194"/>
        <v>-0.26941069289394282</v>
      </c>
      <c r="EM76" s="65">
        <f t="shared" si="194"/>
        <v>-0.2686692725627049</v>
      </c>
      <c r="EN76" s="65">
        <f t="shared" si="194"/>
        <v>-0.26778435218966035</v>
      </c>
      <c r="EO76" s="65">
        <f t="shared" ref="EO76:GZ76" si="195">EO75-EO73</f>
        <v>-0.26675595088530368</v>
      </c>
      <c r="EP76" s="65">
        <f t="shared" si="195"/>
        <v>-0.26558409884044654</v>
      </c>
      <c r="EQ76" s="65">
        <f t="shared" si="195"/>
        <v>-0.26426883817191094</v>
      </c>
      <c r="ER76" s="65">
        <f t="shared" si="195"/>
        <v>-0.26281022389213771</v>
      </c>
      <c r="ES76" s="65">
        <f t="shared" si="195"/>
        <v>-0.2612083250028947</v>
      </c>
      <c r="ET76" s="65">
        <f t="shared" si="195"/>
        <v>-0.25946322571317371</v>
      </c>
      <c r="EU76" s="65">
        <f t="shared" si="195"/>
        <v>-0.25757502678149446</v>
      </c>
      <c r="EV76" s="65">
        <f t="shared" si="195"/>
        <v>-0.25554384698253862</v>
      </c>
      <c r="EW76" s="65">
        <f t="shared" si="195"/>
        <v>-0.25336982469827785</v>
      </c>
      <c r="EX76" s="65">
        <f t="shared" si="195"/>
        <v>-0.25105311963341048</v>
      </c>
      <c r="EY76" s="65">
        <f t="shared" si="195"/>
        <v>-0.24859391465503933</v>
      </c>
      <c r="EZ76" s="65">
        <f t="shared" si="195"/>
        <v>-0.24599241775632841</v>
      </c>
      <c r="FA76" s="65">
        <f t="shared" si="195"/>
        <v>-0.24324886414375158</v>
      </c>
      <c r="FB76" s="65">
        <f t="shared" si="195"/>
        <v>-0.24036351844746662</v>
      </c>
      <c r="FC76" s="65">
        <f t="shared" si="195"/>
        <v>-0.2373366770541665</v>
      </c>
      <c r="FD76" s="65">
        <f t="shared" si="195"/>
        <v>-0.23416867056155333</v>
      </c>
      <c r="FE76" s="65">
        <f t="shared" si="195"/>
        <v>-0.2308598663534287</v>
      </c>
      <c r="FF76" s="65">
        <f t="shared" si="195"/>
        <v>-0.22741067129415971</v>
      </c>
      <c r="FG76" s="65">
        <f t="shared" si="195"/>
        <v>-0.22382153454102394</v>
      </c>
      <c r="FH76" s="65">
        <f t="shared" si="195"/>
        <v>-0.22009295047268473</v>
      </c>
      <c r="FI76" s="65">
        <f t="shared" si="195"/>
        <v>-0.21622546173173252</v>
      </c>
      <c r="FJ76" s="65">
        <f t="shared" si="195"/>
        <v>-0.21221966237893763</v>
      </c>
      <c r="FK76" s="65">
        <f t="shared" si="195"/>
        <v>-0.20807620115646941</v>
      </c>
      <c r="FL76" s="65">
        <f t="shared" si="195"/>
        <v>-0.20379578485697447</v>
      </c>
      <c r="FM76" s="65">
        <f t="shared" si="195"/>
        <v>-0.19937918179504432</v>
      </c>
      <c r="FN76" s="65">
        <f t="shared" si="195"/>
        <v>-0.19482722537705932</v>
      </c>
      <c r="FO76" s="65">
        <f t="shared" si="195"/>
        <v>-0.19014081776502501</v>
      </c>
      <c r="FP76" s="65">
        <f t="shared" si="195"/>
        <v>-0.18532093362946611</v>
      </c>
      <c r="FQ76" s="65">
        <f t="shared" si="195"/>
        <v>-0.18036862398593101</v>
      </c>
      <c r="FR76" s="65">
        <f t="shared" si="195"/>
        <v>-0.17528502010907321</v>
      </c>
      <c r="FS76" s="65">
        <f t="shared" si="195"/>
        <v>-0.17007133751770986</v>
      </c>
      <c r="FT76" s="65">
        <f t="shared" si="195"/>
        <v>-0.16472888002360442</v>
      </c>
      <c r="FU76" s="65">
        <f t="shared" si="195"/>
        <v>-0.15925904383607747</v>
      </c>
      <c r="FV76" s="65">
        <f t="shared" si="195"/>
        <v>-0.15366332171388297</v>
      </c>
      <c r="FW76" s="65">
        <f t="shared" si="195"/>
        <v>-0.14794330715503445</v>
      </c>
      <c r="FX76" s="65">
        <f t="shared" si="195"/>
        <v>-0.14210069861454944</v>
      </c>
      <c r="FY76" s="65">
        <f t="shared" si="195"/>
        <v>-0.13613730373931343</v>
      </c>
      <c r="FZ76" s="65">
        <f t="shared" si="195"/>
        <v>-0.13005504360848086</v>
      </c>
      <c r="GA76" s="65">
        <f t="shared" si="195"/>
        <v>-0.12385595696701657</v>
      </c>
      <c r="GB76" s="65">
        <f t="shared" si="195"/>
        <v>-0.11754220443913699</v>
      </c>
      <c r="GC76" s="65">
        <f t="shared" si="195"/>
        <v>-0.11111607270762391</v>
      </c>
      <c r="GD76" s="65">
        <f t="shared" si="195"/>
        <v>-0.1045799786440762</v>
      </c>
      <c r="GE76" s="65">
        <f t="shared" si="195"/>
        <v>-9.7936473374356403E-2</v>
      </c>
      <c r="GF76" s="65">
        <f t="shared" si="195"/>
        <v>-9.1188246262576378E-2</v>
      </c>
      <c r="GG76" s="65">
        <f t="shared" si="195"/>
        <v>-8.4338128796226819E-2</v>
      </c>
      <c r="GH76" s="65">
        <f t="shared" si="195"/>
        <v>-7.7389098354035291E-2</v>
      </c>
      <c r="GI76" s="65">
        <f t="shared" si="195"/>
        <v>-7.0344281837523503E-2</v>
      </c>
      <c r="GJ76" s="65">
        <f t="shared" si="195"/>
        <v>-6.3206959146243413E-2</v>
      </c>
      <c r="GK76" s="65">
        <f t="shared" si="195"/>
        <v>-5.5980566476027782E-2</v>
      </c>
      <c r="GL76" s="65">
        <f t="shared" si="195"/>
        <v>-4.8668699418795036E-2</v>
      </c>
      <c r="GM76" s="65">
        <f t="shared" si="195"/>
        <v>-4.1275115841779453E-2</v>
      </c>
      <c r="GN76" s="65">
        <f t="shared" si="195"/>
        <v>-3.3803738523420002E-2</v>
      </c>
      <c r="GO76" s="65">
        <f t="shared" si="195"/>
        <v>-2.6258657522569173E-2</v>
      </c>
      <c r="GP76" s="65">
        <f t="shared" si="195"/>
        <v>-1.8644132257186641E-2</v>
      </c>
      <c r="GQ76" s="65">
        <f t="shared" si="195"/>
        <v>-1.0964593268310452E-2</v>
      </c>
      <c r="GR76" s="65">
        <f t="shared" si="195"/>
        <v>-3.2246436446481397E-3</v>
      </c>
      <c r="GS76" s="65">
        <f t="shared" si="195"/>
        <v>4.5709399168867293E-3</v>
      </c>
      <c r="GT76" s="65">
        <f t="shared" si="195"/>
        <v>1.2417206439673478E-2</v>
      </c>
      <c r="GU76" s="65">
        <f t="shared" si="195"/>
        <v>2.030903040972909E-2</v>
      </c>
      <c r="GV76" s="65">
        <f t="shared" si="195"/>
        <v>2.8241111956655907E-2</v>
      </c>
      <c r="GW76" s="65">
        <f t="shared" si="195"/>
        <v>3.620797749758875E-2</v>
      </c>
      <c r="GX76" s="65">
        <f t="shared" si="195"/>
        <v>4.4203980868126713E-2</v>
      </c>
      <c r="GY76" s="65">
        <f t="shared" si="195"/>
        <v>5.2223304963605166E-2</v>
      </c>
      <c r="GZ76" s="65">
        <f t="shared" si="195"/>
        <v>6.0259963913230408E-2</v>
      </c>
      <c r="HA76" s="65">
        <f t="shared" ref="HA76:IR76" si="196">HA75-HA73</f>
        <v>6.8307805808766275E-2</v>
      </c>
      <c r="HB76" s="65">
        <f t="shared" si="196"/>
        <v>7.6360516008115553E-2</v>
      </c>
      <c r="HC76" s="65">
        <f t="shared" si="196"/>
        <v>8.4411621032942641E-2</v>
      </c>
      <c r="HD76" s="65">
        <f t="shared" si="196"/>
        <v>9.2454493077862132E-2</v>
      </c>
      <c r="HE76" s="65">
        <f t="shared" si="196"/>
        <v>0.10048235514698334</v>
      </c>
      <c r="HF76" s="65">
        <f t="shared" si="196"/>
        <v>0.10848828683159439</v>
      </c>
      <c r="HG76" s="65">
        <f t="shared" si="196"/>
        <v>0.11646523074067616</v>
      </c>
      <c r="HH76" s="65">
        <f t="shared" si="196"/>
        <v>0.12440599959347853</v>
      </c>
      <c r="HI76" s="65">
        <f t="shared" si="196"/>
        <v>0.13230328398085778</v>
      </c>
      <c r="HJ76" s="65">
        <f t="shared" si="196"/>
        <v>0.1401496607992776</v>
      </c>
      <c r="HK76" s="65">
        <f t="shared" si="196"/>
        <v>0.1479376023583665</v>
      </c>
      <c r="HL76" s="65">
        <f t="shared" si="196"/>
        <v>0.15565948615981995</v>
      </c>
      <c r="HM76" s="65">
        <f t="shared" si="196"/>
        <v>0.16330760534205258</v>
      </c>
      <c r="HN76" s="65">
        <f t="shared" si="196"/>
        <v>0.17087417978153763</v>
      </c>
      <c r="HO76" s="65">
        <f t="shared" si="196"/>
        <v>0.17835136783809435</v>
      </c>
      <c r="HP76" s="65">
        <f t="shared" si="196"/>
        <v>0.18573127872766104</v>
      </c>
      <c r="HQ76" s="65">
        <f t="shared" si="196"/>
        <v>0.19300598550225168</v>
      </c>
      <c r="HR76" s="65">
        <f t="shared" si="196"/>
        <v>0.20016753861269088</v>
      </c>
      <c r="HS76" s="65">
        <f t="shared" si="196"/>
        <v>0.2072079800259532</v>
      </c>
      <c r="HT76" s="65">
        <f t="shared" si="196"/>
        <v>0.21411935786470337</v>
      </c>
      <c r="HU76" s="65">
        <f t="shared" si="196"/>
        <v>0.22089374153270835</v>
      </c>
      <c r="HV76" s="65">
        <f t="shared" si="196"/>
        <v>0.22752323728574275</v>
      </c>
      <c r="HW76" s="65">
        <f t="shared" si="196"/>
        <v>0.23400000420378397</v>
      </c>
      <c r="HX76" s="65">
        <f t="shared" si="196"/>
        <v>0.24031627051630888</v>
      </c>
      <c r="HY76" s="65">
        <f t="shared" si="196"/>
        <v>0.24646435022897428</v>
      </c>
      <c r="HZ76" s="65">
        <f t="shared" si="196"/>
        <v>0.25243665999635923</v>
      </c>
      <c r="IA76" s="65">
        <f t="shared" si="196"/>
        <v>0.25822573618216005</v>
      </c>
      <c r="IB76" s="65">
        <f t="shared" si="196"/>
        <v>0.26382425204521809</v>
      </c>
      <c r="IC76" s="65">
        <f t="shared" si="196"/>
        <v>0.26922503498690098</v>
      </c>
      <c r="ID76" s="65">
        <f t="shared" si="196"/>
        <v>0.27442108379296304</v>
      </c>
      <c r="IE76" s="65">
        <f t="shared" si="196"/>
        <v>0.27940558580092834</v>
      </c>
      <c r="IF76" s="65">
        <f t="shared" si="196"/>
        <v>0.28417193392214912</v>
      </c>
      <c r="IG76" s="65">
        <f t="shared" si="196"/>
        <v>0.28871374344660161</v>
      </c>
      <c r="IH76" s="65">
        <f t="shared" si="196"/>
        <v>0.29302486855740906</v>
      </c>
      <c r="II76" s="65">
        <f t="shared" si="196"/>
        <v>0.29709941848170462</v>
      </c>
      <c r="IJ76" s="65">
        <f t="shared" si="196"/>
        <v>0.30093177320453002</v>
      </c>
      <c r="IK76" s="65">
        <f t="shared" si="196"/>
        <v>0.30451659867295611</v>
      </c>
      <c r="IL76" s="65">
        <f t="shared" si="196"/>
        <v>0.30784886141864476</v>
      </c>
      <c r="IM76" s="65">
        <f t="shared" si="196"/>
        <v>0.31092384252864402</v>
      </c>
      <c r="IN76" s="65">
        <f t="shared" si="196"/>
        <v>0.31373715089621168</v>
      </c>
      <c r="IO76" s="65">
        <f t="shared" si="196"/>
        <v>0.31628473568607163</v>
      </c>
      <c r="IP76" s="65">
        <f t="shared" si="196"/>
        <v>0.31856289795148385</v>
      </c>
      <c r="IQ76" s="65">
        <f t="shared" si="196"/>
        <v>0.32056830134408099</v>
      </c>
      <c r="IR76" s="65">
        <f t="shared" si="196"/>
        <v>0.32229798186141512</v>
      </c>
      <c r="IS76" s="65">
        <f t="shared" ref="IS76:JD76" si="197">IS75-IS73</f>
        <v>0.32374935658148374</v>
      </c>
      <c r="IT76" s="65">
        <f t="shared" si="197"/>
        <v>0.32492023133849202</v>
      </c>
      <c r="IU76" s="65">
        <f t="shared" si="197"/>
        <v>0.32580880729910877</v>
      </c>
      <c r="IV76" s="65">
        <f t="shared" si="197"/>
        <v>0.32641368640412871</v>
      </c>
      <c r="IW76" s="65">
        <f t="shared" si="197"/>
        <v>0.32673387564626299</v>
      </c>
      <c r="IX76" s="65">
        <f t="shared" si="197"/>
        <v>0.32676879016074345</v>
      </c>
      <c r="IY76" s="65">
        <f t="shared" si="197"/>
        <v>0.32651825511176646</v>
      </c>
      <c r="IZ76" s="65">
        <f t="shared" si="197"/>
        <v>0.32598250636418769</v>
      </c>
      <c r="JA76" s="65">
        <f t="shared" si="197"/>
        <v>0.32516218993632329</v>
      </c>
      <c r="JB76" s="65">
        <f t="shared" si="197"/>
        <v>0.32405836023629409</v>
      </c>
      <c r="JC76" s="65">
        <f t="shared" si="197"/>
        <v>0.32267247709081825</v>
      </c>
      <c r="JD76" s="65">
        <f t="shared" si="197"/>
        <v>0.32100640158179949</v>
      </c>
      <c r="JE76" s="65">
        <f t="shared" ref="JE76:JG76" si="198">JE75-JE73</f>
        <v>0.31906239071245057</v>
      </c>
      <c r="JF76" s="65">
        <f t="shared" si="198"/>
        <v>0.31684309093063945</v>
      </c>
      <c r="JG76" s="65">
        <f t="shared" si="198"/>
        <v>0.3143515305433251</v>
      </c>
    </row>
    <row r="77" spans="16:267" hidden="1" x14ac:dyDescent="0.25"/>
  </sheetData>
  <sheetProtection algorithmName="SHA-512" hashValue="B8Z9TtAcC9Eb4qwdcs3mllI0HMsqHRhlwisHNaEvX1z4rzq7S4G2LLx9ICFIpYIprUkdrdzL2YPYuF53SOziyw==" saltValue="gIIQZx5Ucxa3h3iVpD+BXg==" spinCount="100000" sheet="1" objects="1" scenarios="1" selectLockedCells="1"/>
  <mergeCells count="19">
    <mergeCell ref="C7:D7"/>
    <mergeCell ref="C58:D58"/>
    <mergeCell ref="C12:D12"/>
    <mergeCell ref="C15:D15"/>
    <mergeCell ref="C16:D16"/>
    <mergeCell ref="C10:D10"/>
    <mergeCell ref="C42:D42"/>
    <mergeCell ref="C18:D18"/>
    <mergeCell ref="C19:D19"/>
    <mergeCell ref="C8:D8"/>
    <mergeCell ref="C9:D9"/>
    <mergeCell ref="C13:D13"/>
    <mergeCell ref="C17:D17"/>
    <mergeCell ref="C39:D39"/>
    <mergeCell ref="C48:D48"/>
    <mergeCell ref="C40:D40"/>
    <mergeCell ref="C43:D43"/>
    <mergeCell ref="C45:D45"/>
    <mergeCell ref="C47:D47"/>
  </mergeCells>
  <phoneticPr fontId="1" type="noConversion"/>
  <dataValidations count="4">
    <dataValidation type="whole" allowBlank="1" showInputMessage="1" showErrorMessage="1" error="Height at Rocket engine cutoff must be 80 to 800 kilometres" sqref="E9">
      <formula1>80</formula1>
      <formula2>800</formula2>
    </dataValidation>
    <dataValidation type="decimal" allowBlank="1" showInputMessage="1" showErrorMessage="1" error="Acceleration due to Gravity must be 3.0 to 12.0 metres/sec/sec" sqref="E8">
      <formula1>3</formula1>
      <formula2>12</formula2>
    </dataValidation>
    <dataValidation type="whole" allowBlank="1" showInputMessage="1" showErrorMessage="1" error="Radius of the Planet must be 3,500 to 7,000 kilometres" sqref="E7">
      <formula1>3500</formula1>
      <formula2>7000</formula2>
    </dataValidation>
    <dataValidation type="decimal" allowBlank="1" showInputMessage="1" showErrorMessage="1" error="Speed at engine cutoff as a % of speed for circular orbit must be 95.0 to 105.0%" sqref="E10">
      <formula1>95</formula1>
      <formula2>105</formula2>
    </dataValidation>
  </dataValidations>
  <printOptions horizontalCentered="1" verticalCentered="1"/>
  <pageMargins left="0.74803149606299213" right="0.15748031496062992" top="0.98425196850393704" bottom="0.98425196850393704" header="0.51181102362204722" footer="0.51181102362204722"/>
  <pageSetup paperSize="9" orientation="landscape" r:id="rId1"/>
  <headerFooter alignWithMargins="0">
    <oddHeader>&amp;LCopyright 2018 JD Palmer&amp;CRockets Orbits and Newton - Dynamics&amp;R&amp;D</oddHeader>
  </headerFooter>
  <ignoredErrors>
    <ignoredError sqref="P6"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G77"/>
  <sheetViews>
    <sheetView showGridLines="0" showRowColHeaders="0" workbookViewId="0">
      <selection activeCell="E7" sqref="E7"/>
    </sheetView>
  </sheetViews>
  <sheetFormatPr defaultRowHeight="13.2" x14ac:dyDescent="0.25"/>
  <cols>
    <col min="1" max="1" width="1" style="94" customWidth="1"/>
    <col min="2" max="2" width="1.33203125" style="94" customWidth="1"/>
    <col min="3" max="3" width="38" style="94" customWidth="1"/>
    <col min="4" max="4" width="10.88671875" style="94" customWidth="1"/>
    <col min="5" max="6" width="9.6640625" style="94" customWidth="1"/>
    <col min="7" max="12" width="8.88671875" style="94"/>
    <col min="13" max="13" width="3.6640625" style="94" customWidth="1"/>
    <col min="14" max="14" width="8.88671875" style="94" customWidth="1"/>
    <col min="15" max="15" width="8.88671875" style="94"/>
    <col min="16" max="16" width="38.6640625" style="94" customWidth="1"/>
    <col min="17" max="266" width="9" style="94" bestFit="1" customWidth="1"/>
    <col min="267" max="267" width="10.109375" style="94" bestFit="1" customWidth="1"/>
    <col min="268" max="16384" width="8.88671875" style="94"/>
  </cols>
  <sheetData>
    <row r="1" spans="2:267" ht="4.5" customHeight="1" x14ac:dyDescent="0.25">
      <c r="C1" s="1"/>
      <c r="D1" s="1"/>
      <c r="E1" s="1"/>
    </row>
    <row r="2" spans="2:267" ht="18.75" customHeight="1" x14ac:dyDescent="0.25">
      <c r="B2" s="22"/>
      <c r="C2" s="23"/>
      <c r="D2" s="61"/>
      <c r="E2" s="61"/>
      <c r="F2" s="23"/>
      <c r="G2" s="23"/>
      <c r="H2" s="23"/>
      <c r="I2" s="23"/>
      <c r="J2" s="23"/>
      <c r="K2" s="23"/>
      <c r="L2" s="23"/>
      <c r="M2" s="23"/>
      <c r="N2" s="24"/>
      <c r="P2" s="103" t="str">
        <f>P68</f>
        <v>Period</v>
      </c>
      <c r="Q2" s="104">
        <f>Q68</f>
        <v>0</v>
      </c>
      <c r="R2" s="104">
        <f t="shared" ref="R2:CC2" si="0">R68</f>
        <v>1</v>
      </c>
      <c r="S2" s="104">
        <f t="shared" si="0"/>
        <v>2</v>
      </c>
      <c r="T2" s="104">
        <f t="shared" si="0"/>
        <v>3</v>
      </c>
      <c r="U2" s="104">
        <f t="shared" si="0"/>
        <v>4</v>
      </c>
      <c r="V2" s="104">
        <f t="shared" si="0"/>
        <v>5</v>
      </c>
      <c r="W2" s="104">
        <f t="shared" si="0"/>
        <v>6</v>
      </c>
      <c r="X2" s="104">
        <f t="shared" si="0"/>
        <v>7</v>
      </c>
      <c r="Y2" s="104">
        <f t="shared" si="0"/>
        <v>8</v>
      </c>
      <c r="Z2" s="104">
        <f t="shared" si="0"/>
        <v>9</v>
      </c>
      <c r="AA2" s="104">
        <f t="shared" si="0"/>
        <v>10</v>
      </c>
      <c r="AB2" s="104">
        <f t="shared" si="0"/>
        <v>11</v>
      </c>
      <c r="AC2" s="104">
        <f t="shared" si="0"/>
        <v>12</v>
      </c>
      <c r="AD2" s="104">
        <f t="shared" si="0"/>
        <v>13</v>
      </c>
      <c r="AE2" s="104">
        <f t="shared" si="0"/>
        <v>14</v>
      </c>
      <c r="AF2" s="104">
        <f t="shared" si="0"/>
        <v>15</v>
      </c>
      <c r="AG2" s="104">
        <f t="shared" si="0"/>
        <v>16</v>
      </c>
      <c r="AH2" s="104">
        <f t="shared" si="0"/>
        <v>17</v>
      </c>
      <c r="AI2" s="104">
        <f t="shared" si="0"/>
        <v>18</v>
      </c>
      <c r="AJ2" s="104">
        <f t="shared" si="0"/>
        <v>19</v>
      </c>
      <c r="AK2" s="104">
        <f t="shared" si="0"/>
        <v>20</v>
      </c>
      <c r="AL2" s="104">
        <f t="shared" si="0"/>
        <v>21</v>
      </c>
      <c r="AM2" s="104">
        <f t="shared" si="0"/>
        <v>22</v>
      </c>
      <c r="AN2" s="104">
        <f t="shared" si="0"/>
        <v>23</v>
      </c>
      <c r="AO2" s="104">
        <f t="shared" si="0"/>
        <v>24</v>
      </c>
      <c r="AP2" s="104">
        <f t="shared" si="0"/>
        <v>25</v>
      </c>
      <c r="AQ2" s="104">
        <f t="shared" si="0"/>
        <v>26</v>
      </c>
      <c r="AR2" s="104">
        <f t="shared" si="0"/>
        <v>27</v>
      </c>
      <c r="AS2" s="104">
        <f t="shared" si="0"/>
        <v>28</v>
      </c>
      <c r="AT2" s="104">
        <f t="shared" si="0"/>
        <v>29</v>
      </c>
      <c r="AU2" s="104">
        <f t="shared" si="0"/>
        <v>30</v>
      </c>
      <c r="AV2" s="104">
        <f t="shared" si="0"/>
        <v>31</v>
      </c>
      <c r="AW2" s="104">
        <f t="shared" si="0"/>
        <v>32</v>
      </c>
      <c r="AX2" s="104">
        <f t="shared" si="0"/>
        <v>33</v>
      </c>
      <c r="AY2" s="104">
        <f t="shared" si="0"/>
        <v>34</v>
      </c>
      <c r="AZ2" s="104">
        <f t="shared" si="0"/>
        <v>35</v>
      </c>
      <c r="BA2" s="104">
        <f t="shared" si="0"/>
        <v>36</v>
      </c>
      <c r="BB2" s="104">
        <f t="shared" si="0"/>
        <v>37</v>
      </c>
      <c r="BC2" s="104">
        <f t="shared" si="0"/>
        <v>38</v>
      </c>
      <c r="BD2" s="104">
        <f t="shared" si="0"/>
        <v>39</v>
      </c>
      <c r="BE2" s="104">
        <f t="shared" si="0"/>
        <v>40</v>
      </c>
      <c r="BF2" s="104">
        <f t="shared" si="0"/>
        <v>41</v>
      </c>
      <c r="BG2" s="104">
        <f t="shared" si="0"/>
        <v>42</v>
      </c>
      <c r="BH2" s="104">
        <f t="shared" si="0"/>
        <v>43</v>
      </c>
      <c r="BI2" s="104">
        <f t="shared" si="0"/>
        <v>44</v>
      </c>
      <c r="BJ2" s="104">
        <f t="shared" si="0"/>
        <v>45</v>
      </c>
      <c r="BK2" s="104">
        <f t="shared" si="0"/>
        <v>46</v>
      </c>
      <c r="BL2" s="104">
        <f t="shared" si="0"/>
        <v>47</v>
      </c>
      <c r="BM2" s="104">
        <f t="shared" si="0"/>
        <v>48</v>
      </c>
      <c r="BN2" s="104">
        <f t="shared" si="0"/>
        <v>49</v>
      </c>
      <c r="BO2" s="104">
        <f t="shared" si="0"/>
        <v>50</v>
      </c>
      <c r="BP2" s="104">
        <f t="shared" si="0"/>
        <v>51</v>
      </c>
      <c r="BQ2" s="104">
        <f t="shared" si="0"/>
        <v>52</v>
      </c>
      <c r="BR2" s="104">
        <f t="shared" si="0"/>
        <v>53</v>
      </c>
      <c r="BS2" s="104">
        <f t="shared" si="0"/>
        <v>54</v>
      </c>
      <c r="BT2" s="104">
        <f t="shared" si="0"/>
        <v>55</v>
      </c>
      <c r="BU2" s="104">
        <f t="shared" si="0"/>
        <v>56</v>
      </c>
      <c r="BV2" s="104">
        <f t="shared" si="0"/>
        <v>57</v>
      </c>
      <c r="BW2" s="104">
        <f t="shared" si="0"/>
        <v>58</v>
      </c>
      <c r="BX2" s="104">
        <f t="shared" si="0"/>
        <v>59</v>
      </c>
      <c r="BY2" s="104">
        <f t="shared" si="0"/>
        <v>60</v>
      </c>
      <c r="BZ2" s="104">
        <f t="shared" si="0"/>
        <v>61</v>
      </c>
      <c r="CA2" s="104">
        <f t="shared" si="0"/>
        <v>62</v>
      </c>
      <c r="CB2" s="104">
        <f t="shared" si="0"/>
        <v>63</v>
      </c>
      <c r="CC2" s="104">
        <f t="shared" si="0"/>
        <v>64</v>
      </c>
      <c r="CD2" s="104">
        <f t="shared" ref="CD2:EO2" si="1">CD68</f>
        <v>65</v>
      </c>
      <c r="CE2" s="104">
        <f t="shared" si="1"/>
        <v>66</v>
      </c>
      <c r="CF2" s="104">
        <f t="shared" si="1"/>
        <v>67</v>
      </c>
      <c r="CG2" s="104">
        <f t="shared" si="1"/>
        <v>68</v>
      </c>
      <c r="CH2" s="104">
        <f t="shared" si="1"/>
        <v>69</v>
      </c>
      <c r="CI2" s="104">
        <f t="shared" si="1"/>
        <v>70</v>
      </c>
      <c r="CJ2" s="104">
        <f t="shared" si="1"/>
        <v>71</v>
      </c>
      <c r="CK2" s="104">
        <f t="shared" si="1"/>
        <v>72</v>
      </c>
      <c r="CL2" s="104">
        <f t="shared" si="1"/>
        <v>73</v>
      </c>
      <c r="CM2" s="104">
        <f t="shared" si="1"/>
        <v>74</v>
      </c>
      <c r="CN2" s="104">
        <f t="shared" si="1"/>
        <v>75</v>
      </c>
      <c r="CO2" s="104">
        <f t="shared" si="1"/>
        <v>76</v>
      </c>
      <c r="CP2" s="104">
        <f t="shared" si="1"/>
        <v>77</v>
      </c>
      <c r="CQ2" s="104">
        <f t="shared" si="1"/>
        <v>78</v>
      </c>
      <c r="CR2" s="104">
        <f t="shared" si="1"/>
        <v>79</v>
      </c>
      <c r="CS2" s="104">
        <f t="shared" si="1"/>
        <v>80</v>
      </c>
      <c r="CT2" s="104">
        <f t="shared" si="1"/>
        <v>81</v>
      </c>
      <c r="CU2" s="104">
        <f t="shared" si="1"/>
        <v>82</v>
      </c>
      <c r="CV2" s="104">
        <f t="shared" si="1"/>
        <v>83</v>
      </c>
      <c r="CW2" s="104">
        <f t="shared" si="1"/>
        <v>84</v>
      </c>
      <c r="CX2" s="104">
        <f t="shared" si="1"/>
        <v>85</v>
      </c>
      <c r="CY2" s="104">
        <f t="shared" si="1"/>
        <v>86</v>
      </c>
      <c r="CZ2" s="104">
        <f t="shared" si="1"/>
        <v>87</v>
      </c>
      <c r="DA2" s="104">
        <f t="shared" si="1"/>
        <v>88</v>
      </c>
      <c r="DB2" s="104">
        <f t="shared" si="1"/>
        <v>89</v>
      </c>
      <c r="DC2" s="104">
        <f t="shared" si="1"/>
        <v>90</v>
      </c>
      <c r="DD2" s="104">
        <f t="shared" si="1"/>
        <v>91</v>
      </c>
      <c r="DE2" s="104">
        <f t="shared" si="1"/>
        <v>92</v>
      </c>
      <c r="DF2" s="104">
        <f t="shared" si="1"/>
        <v>93</v>
      </c>
      <c r="DG2" s="104">
        <f t="shared" si="1"/>
        <v>94</v>
      </c>
      <c r="DH2" s="104">
        <f t="shared" si="1"/>
        <v>95</v>
      </c>
      <c r="DI2" s="104">
        <f t="shared" si="1"/>
        <v>96</v>
      </c>
      <c r="DJ2" s="104">
        <f t="shared" si="1"/>
        <v>97</v>
      </c>
      <c r="DK2" s="104">
        <f t="shared" si="1"/>
        <v>98</v>
      </c>
      <c r="DL2" s="104">
        <f t="shared" si="1"/>
        <v>99</v>
      </c>
      <c r="DM2" s="104">
        <f t="shared" si="1"/>
        <v>100</v>
      </c>
      <c r="DN2" s="104">
        <f t="shared" si="1"/>
        <v>101</v>
      </c>
      <c r="DO2" s="104">
        <f t="shared" si="1"/>
        <v>102</v>
      </c>
      <c r="DP2" s="104">
        <f t="shared" si="1"/>
        <v>103</v>
      </c>
      <c r="DQ2" s="104">
        <f t="shared" si="1"/>
        <v>104</v>
      </c>
      <c r="DR2" s="104">
        <f t="shared" si="1"/>
        <v>105</v>
      </c>
      <c r="DS2" s="104">
        <f t="shared" si="1"/>
        <v>106</v>
      </c>
      <c r="DT2" s="104">
        <f t="shared" si="1"/>
        <v>107</v>
      </c>
      <c r="DU2" s="104">
        <f t="shared" si="1"/>
        <v>108</v>
      </c>
      <c r="DV2" s="104">
        <f t="shared" si="1"/>
        <v>109</v>
      </c>
      <c r="DW2" s="104">
        <f t="shared" si="1"/>
        <v>110</v>
      </c>
      <c r="DX2" s="104">
        <f t="shared" si="1"/>
        <v>111</v>
      </c>
      <c r="DY2" s="104">
        <f t="shared" si="1"/>
        <v>112</v>
      </c>
      <c r="DZ2" s="104">
        <f t="shared" si="1"/>
        <v>113</v>
      </c>
      <c r="EA2" s="104">
        <f t="shared" si="1"/>
        <v>114</v>
      </c>
      <c r="EB2" s="104">
        <f t="shared" si="1"/>
        <v>115</v>
      </c>
      <c r="EC2" s="104">
        <f t="shared" si="1"/>
        <v>116</v>
      </c>
      <c r="ED2" s="104">
        <f t="shared" si="1"/>
        <v>117</v>
      </c>
      <c r="EE2" s="104">
        <f t="shared" si="1"/>
        <v>118</v>
      </c>
      <c r="EF2" s="104">
        <f t="shared" si="1"/>
        <v>119</v>
      </c>
      <c r="EG2" s="104">
        <f t="shared" si="1"/>
        <v>120</v>
      </c>
      <c r="EH2" s="104">
        <f t="shared" si="1"/>
        <v>121</v>
      </c>
      <c r="EI2" s="104">
        <f t="shared" si="1"/>
        <v>122</v>
      </c>
      <c r="EJ2" s="104">
        <f t="shared" si="1"/>
        <v>123</v>
      </c>
      <c r="EK2" s="104">
        <f t="shared" si="1"/>
        <v>124</v>
      </c>
      <c r="EL2" s="104">
        <f t="shared" si="1"/>
        <v>125</v>
      </c>
      <c r="EM2" s="104">
        <f t="shared" si="1"/>
        <v>126</v>
      </c>
      <c r="EN2" s="104">
        <f t="shared" si="1"/>
        <v>127</v>
      </c>
      <c r="EO2" s="104">
        <f t="shared" si="1"/>
        <v>128</v>
      </c>
      <c r="EP2" s="104">
        <f t="shared" ref="EP2:HA2" si="2">EP68</f>
        <v>129</v>
      </c>
      <c r="EQ2" s="104">
        <f t="shared" si="2"/>
        <v>130</v>
      </c>
      <c r="ER2" s="104">
        <f t="shared" si="2"/>
        <v>131</v>
      </c>
      <c r="ES2" s="104">
        <f t="shared" si="2"/>
        <v>132</v>
      </c>
      <c r="ET2" s="104">
        <f t="shared" si="2"/>
        <v>133</v>
      </c>
      <c r="EU2" s="104">
        <f t="shared" si="2"/>
        <v>134</v>
      </c>
      <c r="EV2" s="104">
        <f t="shared" si="2"/>
        <v>135</v>
      </c>
      <c r="EW2" s="104">
        <f t="shared" si="2"/>
        <v>136</v>
      </c>
      <c r="EX2" s="104">
        <f t="shared" si="2"/>
        <v>137</v>
      </c>
      <c r="EY2" s="104">
        <f t="shared" si="2"/>
        <v>138</v>
      </c>
      <c r="EZ2" s="104">
        <f t="shared" si="2"/>
        <v>139</v>
      </c>
      <c r="FA2" s="104">
        <f t="shared" si="2"/>
        <v>140</v>
      </c>
      <c r="FB2" s="104">
        <f t="shared" si="2"/>
        <v>141</v>
      </c>
      <c r="FC2" s="104">
        <f t="shared" si="2"/>
        <v>142</v>
      </c>
      <c r="FD2" s="104">
        <f t="shared" si="2"/>
        <v>143</v>
      </c>
      <c r="FE2" s="104">
        <f t="shared" si="2"/>
        <v>144</v>
      </c>
      <c r="FF2" s="104">
        <f t="shared" si="2"/>
        <v>145</v>
      </c>
      <c r="FG2" s="104">
        <f t="shared" si="2"/>
        <v>146</v>
      </c>
      <c r="FH2" s="104">
        <f t="shared" si="2"/>
        <v>147</v>
      </c>
      <c r="FI2" s="104">
        <f t="shared" si="2"/>
        <v>148</v>
      </c>
      <c r="FJ2" s="104">
        <f t="shared" si="2"/>
        <v>149</v>
      </c>
      <c r="FK2" s="104">
        <f t="shared" si="2"/>
        <v>150</v>
      </c>
      <c r="FL2" s="104">
        <f t="shared" si="2"/>
        <v>151</v>
      </c>
      <c r="FM2" s="104">
        <f t="shared" si="2"/>
        <v>152</v>
      </c>
      <c r="FN2" s="104">
        <f t="shared" si="2"/>
        <v>153</v>
      </c>
      <c r="FO2" s="104">
        <f t="shared" si="2"/>
        <v>154</v>
      </c>
      <c r="FP2" s="104">
        <f t="shared" si="2"/>
        <v>155</v>
      </c>
      <c r="FQ2" s="104">
        <f t="shared" si="2"/>
        <v>156</v>
      </c>
      <c r="FR2" s="104">
        <f t="shared" si="2"/>
        <v>157</v>
      </c>
      <c r="FS2" s="104">
        <f t="shared" si="2"/>
        <v>158</v>
      </c>
      <c r="FT2" s="104">
        <f t="shared" si="2"/>
        <v>159</v>
      </c>
      <c r="FU2" s="104">
        <f t="shared" si="2"/>
        <v>160</v>
      </c>
      <c r="FV2" s="104">
        <f t="shared" si="2"/>
        <v>161</v>
      </c>
      <c r="FW2" s="104">
        <f t="shared" si="2"/>
        <v>162</v>
      </c>
      <c r="FX2" s="104">
        <f t="shared" si="2"/>
        <v>163</v>
      </c>
      <c r="FY2" s="104">
        <f t="shared" si="2"/>
        <v>164</v>
      </c>
      <c r="FZ2" s="104">
        <f t="shared" si="2"/>
        <v>165</v>
      </c>
      <c r="GA2" s="104">
        <f t="shared" si="2"/>
        <v>166</v>
      </c>
      <c r="GB2" s="104">
        <f t="shared" si="2"/>
        <v>167</v>
      </c>
      <c r="GC2" s="104">
        <f t="shared" si="2"/>
        <v>168</v>
      </c>
      <c r="GD2" s="104">
        <f t="shared" si="2"/>
        <v>169</v>
      </c>
      <c r="GE2" s="104">
        <f t="shared" si="2"/>
        <v>170</v>
      </c>
      <c r="GF2" s="104">
        <f t="shared" si="2"/>
        <v>171</v>
      </c>
      <c r="GG2" s="104">
        <f t="shared" si="2"/>
        <v>172</v>
      </c>
      <c r="GH2" s="104">
        <f t="shared" si="2"/>
        <v>173</v>
      </c>
      <c r="GI2" s="104">
        <f t="shared" si="2"/>
        <v>174</v>
      </c>
      <c r="GJ2" s="104">
        <f t="shared" si="2"/>
        <v>175</v>
      </c>
      <c r="GK2" s="104">
        <f t="shared" si="2"/>
        <v>176</v>
      </c>
      <c r="GL2" s="104">
        <f t="shared" si="2"/>
        <v>177</v>
      </c>
      <c r="GM2" s="104">
        <f t="shared" si="2"/>
        <v>178</v>
      </c>
      <c r="GN2" s="104">
        <f t="shared" si="2"/>
        <v>179</v>
      </c>
      <c r="GO2" s="104">
        <f t="shared" si="2"/>
        <v>180</v>
      </c>
      <c r="GP2" s="104">
        <f t="shared" si="2"/>
        <v>181</v>
      </c>
      <c r="GQ2" s="104">
        <f t="shared" si="2"/>
        <v>182</v>
      </c>
      <c r="GR2" s="104">
        <f t="shared" si="2"/>
        <v>183</v>
      </c>
      <c r="GS2" s="104">
        <f t="shared" si="2"/>
        <v>184</v>
      </c>
      <c r="GT2" s="104">
        <f t="shared" si="2"/>
        <v>185</v>
      </c>
      <c r="GU2" s="104">
        <f t="shared" si="2"/>
        <v>186</v>
      </c>
      <c r="GV2" s="104">
        <f t="shared" si="2"/>
        <v>187</v>
      </c>
      <c r="GW2" s="104">
        <f t="shared" si="2"/>
        <v>188</v>
      </c>
      <c r="GX2" s="104">
        <f t="shared" si="2"/>
        <v>189</v>
      </c>
      <c r="GY2" s="104">
        <f t="shared" si="2"/>
        <v>190</v>
      </c>
      <c r="GZ2" s="104">
        <f t="shared" si="2"/>
        <v>191</v>
      </c>
      <c r="HA2" s="104">
        <f t="shared" si="2"/>
        <v>192</v>
      </c>
      <c r="HB2" s="104">
        <f t="shared" ref="HB2:JG2" si="3">HB68</f>
        <v>193</v>
      </c>
      <c r="HC2" s="104">
        <f t="shared" si="3"/>
        <v>194</v>
      </c>
      <c r="HD2" s="104">
        <f t="shared" si="3"/>
        <v>195</v>
      </c>
      <c r="HE2" s="104">
        <f t="shared" si="3"/>
        <v>196</v>
      </c>
      <c r="HF2" s="104">
        <f t="shared" si="3"/>
        <v>197</v>
      </c>
      <c r="HG2" s="104">
        <f t="shared" si="3"/>
        <v>198</v>
      </c>
      <c r="HH2" s="104">
        <f t="shared" si="3"/>
        <v>199</v>
      </c>
      <c r="HI2" s="104">
        <f t="shared" si="3"/>
        <v>200</v>
      </c>
      <c r="HJ2" s="104">
        <f t="shared" si="3"/>
        <v>201</v>
      </c>
      <c r="HK2" s="104">
        <f t="shared" si="3"/>
        <v>202</v>
      </c>
      <c r="HL2" s="104">
        <f t="shared" si="3"/>
        <v>203</v>
      </c>
      <c r="HM2" s="104">
        <f t="shared" si="3"/>
        <v>204</v>
      </c>
      <c r="HN2" s="104">
        <f t="shared" si="3"/>
        <v>205</v>
      </c>
      <c r="HO2" s="104">
        <f t="shared" si="3"/>
        <v>206</v>
      </c>
      <c r="HP2" s="104">
        <f t="shared" si="3"/>
        <v>207</v>
      </c>
      <c r="HQ2" s="104">
        <f t="shared" si="3"/>
        <v>208</v>
      </c>
      <c r="HR2" s="104">
        <f t="shared" si="3"/>
        <v>209</v>
      </c>
      <c r="HS2" s="104">
        <f t="shared" si="3"/>
        <v>210</v>
      </c>
      <c r="HT2" s="104">
        <f t="shared" si="3"/>
        <v>211</v>
      </c>
      <c r="HU2" s="104">
        <f t="shared" si="3"/>
        <v>212</v>
      </c>
      <c r="HV2" s="104">
        <f t="shared" si="3"/>
        <v>213</v>
      </c>
      <c r="HW2" s="104">
        <f t="shared" si="3"/>
        <v>214</v>
      </c>
      <c r="HX2" s="104">
        <f t="shared" si="3"/>
        <v>215</v>
      </c>
      <c r="HY2" s="104">
        <f t="shared" si="3"/>
        <v>216</v>
      </c>
      <c r="HZ2" s="104">
        <f t="shared" si="3"/>
        <v>217</v>
      </c>
      <c r="IA2" s="104">
        <f t="shared" si="3"/>
        <v>218</v>
      </c>
      <c r="IB2" s="104">
        <f t="shared" si="3"/>
        <v>219</v>
      </c>
      <c r="IC2" s="104">
        <f t="shared" si="3"/>
        <v>220</v>
      </c>
      <c r="ID2" s="104">
        <f t="shared" si="3"/>
        <v>221</v>
      </c>
      <c r="IE2" s="104">
        <f t="shared" si="3"/>
        <v>222</v>
      </c>
      <c r="IF2" s="104">
        <f t="shared" si="3"/>
        <v>223</v>
      </c>
      <c r="IG2" s="104">
        <f t="shared" si="3"/>
        <v>224</v>
      </c>
      <c r="IH2" s="104">
        <f t="shared" si="3"/>
        <v>225</v>
      </c>
      <c r="II2" s="104">
        <f t="shared" si="3"/>
        <v>226</v>
      </c>
      <c r="IJ2" s="104">
        <f t="shared" si="3"/>
        <v>227</v>
      </c>
      <c r="IK2" s="104">
        <f t="shared" si="3"/>
        <v>228</v>
      </c>
      <c r="IL2" s="104">
        <f t="shared" si="3"/>
        <v>229</v>
      </c>
      <c r="IM2" s="104">
        <f t="shared" si="3"/>
        <v>230</v>
      </c>
      <c r="IN2" s="104">
        <f t="shared" si="3"/>
        <v>231</v>
      </c>
      <c r="IO2" s="104">
        <f t="shared" si="3"/>
        <v>232</v>
      </c>
      <c r="IP2" s="104">
        <f t="shared" si="3"/>
        <v>233</v>
      </c>
      <c r="IQ2" s="104">
        <f t="shared" si="3"/>
        <v>234</v>
      </c>
      <c r="IR2" s="104">
        <f t="shared" si="3"/>
        <v>235</v>
      </c>
      <c r="IS2" s="104">
        <f t="shared" si="3"/>
        <v>236</v>
      </c>
      <c r="IT2" s="104">
        <f t="shared" si="3"/>
        <v>237</v>
      </c>
      <c r="IU2" s="104">
        <f t="shared" si="3"/>
        <v>238</v>
      </c>
      <c r="IV2" s="104">
        <f t="shared" si="3"/>
        <v>239</v>
      </c>
      <c r="IW2" s="104">
        <f t="shared" si="3"/>
        <v>240</v>
      </c>
      <c r="IX2" s="104">
        <f t="shared" si="3"/>
        <v>241</v>
      </c>
      <c r="IY2" s="104">
        <f t="shared" si="3"/>
        <v>242</v>
      </c>
      <c r="IZ2" s="104">
        <f t="shared" si="3"/>
        <v>243</v>
      </c>
      <c r="JA2" s="104">
        <f t="shared" si="3"/>
        <v>244</v>
      </c>
      <c r="JB2" s="104">
        <f t="shared" si="3"/>
        <v>245</v>
      </c>
      <c r="JC2" s="104">
        <f t="shared" si="3"/>
        <v>246</v>
      </c>
      <c r="JD2" s="104">
        <f t="shared" si="3"/>
        <v>247</v>
      </c>
      <c r="JE2" s="104">
        <f t="shared" si="3"/>
        <v>248</v>
      </c>
      <c r="JF2" s="104">
        <f t="shared" si="3"/>
        <v>249</v>
      </c>
      <c r="JG2" s="104">
        <f t="shared" si="3"/>
        <v>250</v>
      </c>
    </row>
    <row r="3" spans="2:267" ht="12.75" customHeight="1" x14ac:dyDescent="0.25">
      <c r="B3" s="25"/>
      <c r="C3" s="4"/>
      <c r="D3" s="58"/>
      <c r="E3" s="58"/>
      <c r="F3" s="4"/>
      <c r="G3" s="4"/>
      <c r="H3" s="4"/>
      <c r="I3" s="4"/>
      <c r="J3" s="4"/>
      <c r="K3" s="4"/>
      <c r="L3" s="4"/>
      <c r="M3" s="4"/>
      <c r="N3" s="26"/>
      <c r="P3" s="103" t="str">
        <f>P72</f>
        <v>Height in kilometres</v>
      </c>
      <c r="Q3" s="104">
        <f>Q72</f>
        <v>800</v>
      </c>
      <c r="R3" s="104">
        <f>R72</f>
        <v>800.11192525220702</v>
      </c>
      <c r="S3" s="104">
        <f>S72</f>
        <v>800.44765257655524</v>
      </c>
      <c r="T3" s="104">
        <f>T72</f>
        <v>801.006988291109</v>
      </c>
      <c r="U3" s="104">
        <f t="shared" ref="U3:CF3" si="4">U72</f>
        <v>801.78954524145956</v>
      </c>
      <c r="V3" s="104">
        <f t="shared" si="4"/>
        <v>802.79474326101968</v>
      </c>
      <c r="W3" s="104">
        <f t="shared" si="4"/>
        <v>804.02180990187219</v>
      </c>
      <c r="X3" s="104">
        <f t="shared" si="4"/>
        <v>805.46978143416914</v>
      </c>
      <c r="Y3" s="104">
        <f t="shared" si="4"/>
        <v>807.13750411131161</v>
      </c>
      <c r="Z3" s="104">
        <f t="shared" si="4"/>
        <v>809.02363569738986</v>
      </c>
      <c r="AA3" s="104">
        <f t="shared" si="4"/>
        <v>811.12664725262596</v>
      </c>
      <c r="AB3" s="104">
        <f t="shared" si="4"/>
        <v>813.4448251718502</v>
      </c>
      <c r="AC3" s="104">
        <f t="shared" si="4"/>
        <v>815.97627347035461</v>
      </c>
      <c r="AD3" s="104">
        <f t="shared" si="4"/>
        <v>818.7189163108053</v>
      </c>
      <c r="AE3" s="104">
        <f t="shared" si="4"/>
        <v>821.67050076427006</v>
      </c>
      <c r="AF3" s="104">
        <f t="shared" si="4"/>
        <v>824.82859979782211</v>
      </c>
      <c r="AG3" s="104">
        <f t="shared" si="4"/>
        <v>828.19061548062427</v>
      </c>
      <c r="AH3" s="104">
        <f t="shared" si="4"/>
        <v>831.75378239988186</v>
      </c>
      <c r="AI3" s="104">
        <f t="shared" si="4"/>
        <v>835.51517127757427</v>
      </c>
      <c r="AJ3" s="104">
        <f t="shared" si="4"/>
        <v>839.47169277844398</v>
      </c>
      <c r="AK3" s="104">
        <f t="shared" si="4"/>
        <v>843.62010149933235</v>
      </c>
      <c r="AL3" s="104">
        <f t="shared" si="4"/>
        <v>847.95700012960799</v>
      </c>
      <c r="AM3" s="104">
        <f t="shared" si="4"/>
        <v>852.47884377213745</v>
      </c>
      <c r="AN3" s="104">
        <f t="shared" si="4"/>
        <v>857.18194441399839</v>
      </c>
      <c r="AO3" s="104">
        <f t="shared" si="4"/>
        <v>862.06247553593096</v>
      </c>
      <c r="AP3" s="104">
        <f t="shared" si="4"/>
        <v>867.11647684936781</v>
      </c>
      <c r="AQ3" s="104">
        <f t="shared" si="4"/>
        <v>872.33985914977472</v>
      </c>
      <c r="AR3" s="104">
        <f t="shared" si="4"/>
        <v>877.72840927496679</v>
      </c>
      <c r="AS3" s="104">
        <f t="shared" si="4"/>
        <v>883.2777951570489</v>
      </c>
      <c r="AT3" s="104">
        <f t="shared" si="4"/>
        <v>888.98357095665142</v>
      </c>
      <c r="AU3" s="104">
        <f t="shared" si="4"/>
        <v>894.84118226819874</v>
      </c>
      <c r="AV3" s="104">
        <f t="shared" si="4"/>
        <v>900.84597138505615</v>
      </c>
      <c r="AW3" s="104">
        <f t="shared" si="4"/>
        <v>906.99318261354369</v>
      </c>
      <c r="AX3" s="104">
        <f t="shared" si="4"/>
        <v>913.27796762498963</v>
      </c>
      <c r="AY3" s="104">
        <f t="shared" si="4"/>
        <v>919.69539083520965</v>
      </c>
      <c r="AZ3" s="104">
        <f t="shared" si="4"/>
        <v>926.24043480105001</v>
      </c>
      <c r="BA3" s="104">
        <f t="shared" si="4"/>
        <v>932.90800562390712</v>
      </c>
      <c r="BB3" s="104">
        <f t="shared" si="4"/>
        <v>939.69293835044346</v>
      </c>
      <c r="BC3" s="104">
        <f t="shared" si="4"/>
        <v>946.59000236104964</v>
      </c>
      <c r="BD3" s="104">
        <f t="shared" si="4"/>
        <v>953.59390673695395</v>
      </c>
      <c r="BE3" s="104">
        <f t="shared" si="4"/>
        <v>960.69930559725367</v>
      </c>
      <c r="BF3" s="104">
        <f t="shared" si="4"/>
        <v>967.90080339753115</v>
      </c>
      <c r="BG3" s="104">
        <f t="shared" si="4"/>
        <v>975.1929601821206</v>
      </c>
      <c r="BH3" s="104">
        <f t="shared" si="4"/>
        <v>982.57029678250842</v>
      </c>
      <c r="BI3" s="104">
        <f t="shared" si="4"/>
        <v>990.02729995477443</v>
      </c>
      <c r="BJ3" s="104">
        <f t="shared" si="4"/>
        <v>997.55842744941401</v>
      </c>
      <c r="BK3" s="104">
        <f t="shared" si="4"/>
        <v>1005.1581130073196</v>
      </c>
      <c r="BL3" s="104">
        <f t="shared" si="4"/>
        <v>1012.8207712761382</v>
      </c>
      <c r="BM3" s="104">
        <f t="shared" si="4"/>
        <v>1020.5408026416653</v>
      </c>
      <c r="BN3" s="104">
        <f t="shared" si="4"/>
        <v>1028.3125979693725</v>
      </c>
      <c r="BO3" s="104">
        <f t="shared" si="4"/>
        <v>1036.1305432516056</v>
      </c>
      <c r="BP3" s="104">
        <f t="shared" si="4"/>
        <v>1043.9890241564169</v>
      </c>
      <c r="BQ3" s="104">
        <f t="shared" si="4"/>
        <v>1051.8824304744271</v>
      </c>
      <c r="BR3" s="104">
        <f t="shared" si="4"/>
        <v>1059.8051604605218</v>
      </c>
      <c r="BS3" s="104">
        <f t="shared" si="4"/>
        <v>1067.7516250676013</v>
      </c>
      <c r="BT3" s="104">
        <f t="shared" si="4"/>
        <v>1075.7162520699944</v>
      </c>
      <c r="BU3" s="104">
        <f t="shared" si="4"/>
        <v>1083.6934900745373</v>
      </c>
      <c r="BV3" s="104">
        <f t="shared" si="4"/>
        <v>1091.6778124176863</v>
      </c>
      <c r="BW3" s="104">
        <f t="shared" si="4"/>
        <v>1099.6637209473945</v>
      </c>
      <c r="BX3" s="104">
        <f t="shared" si="4"/>
        <v>1107.6457496888299</v>
      </c>
      <c r="BY3" s="104">
        <f t="shared" si="4"/>
        <v>1115.6184683933363</v>
      </c>
      <c r="BZ3" s="104">
        <f t="shared" si="4"/>
        <v>1123.5764859703586</v>
      </c>
      <c r="CA3" s="104">
        <f t="shared" si="4"/>
        <v>1131.5144538023521</v>
      </c>
      <c r="CB3" s="104">
        <f t="shared" si="4"/>
        <v>1139.4270689429761</v>
      </c>
      <c r="CC3" s="104">
        <f t="shared" si="4"/>
        <v>1147.3090771991415</v>
      </c>
      <c r="CD3" s="104">
        <f t="shared" si="4"/>
        <v>1155.1552760977322</v>
      </c>
      <c r="CE3" s="104">
        <f t="shared" si="4"/>
        <v>1162.9605177380543</v>
      </c>
      <c r="CF3" s="104">
        <f t="shared" si="4"/>
        <v>1170.719711531287</v>
      </c>
      <c r="CG3" s="104">
        <f t="shared" ref="CG3:ER3" si="5">CG72</f>
        <v>1178.427826828409</v>
      </c>
      <c r="CH3" s="104">
        <f t="shared" si="5"/>
        <v>1186.0798954382642</v>
      </c>
      <c r="CI3" s="104">
        <f t="shared" si="5"/>
        <v>1193.6710140375981</v>
      </c>
      <c r="CJ3" s="104">
        <f t="shared" si="5"/>
        <v>1201.1963464750565</v>
      </c>
      <c r="CK3" s="104">
        <f t="shared" si="5"/>
        <v>1208.6511259712754</v>
      </c>
      <c r="CL3" s="104">
        <f t="shared" si="5"/>
        <v>1216.0306572173206</v>
      </c>
      <c r="CM3" s="104">
        <f t="shared" si="5"/>
        <v>1223.3303183738478</v>
      </c>
      <c r="CN3" s="104">
        <f t="shared" si="5"/>
        <v>1230.5455629734527</v>
      </c>
      <c r="CO3" s="104">
        <f t="shared" si="5"/>
        <v>1237.6719217287675</v>
      </c>
      <c r="CP3" s="104">
        <f t="shared" si="5"/>
        <v>1244.7050042489361</v>
      </c>
      <c r="CQ3" s="104">
        <f t="shared" si="5"/>
        <v>1251.6405006671587</v>
      </c>
      <c r="CR3" s="104">
        <f t="shared" si="5"/>
        <v>1258.4741831820509</v>
      </c>
      <c r="CS3" s="104">
        <f t="shared" si="5"/>
        <v>1265.2019075156009</v>
      </c>
      <c r="CT3" s="104">
        <f t="shared" si="5"/>
        <v>1271.8196142905379</v>
      </c>
      <c r="CU3" s="104">
        <f t="shared" si="5"/>
        <v>1278.3233303299446</v>
      </c>
      <c r="CV3" s="104">
        <f t="shared" si="5"/>
        <v>1284.7091698819584</v>
      </c>
      <c r="CW3" s="104">
        <f t="shared" si="5"/>
        <v>1290.9733357724074</v>
      </c>
      <c r="CX3" s="104">
        <f t="shared" si="5"/>
        <v>1297.1121204882215</v>
      </c>
      <c r="CY3" s="104">
        <f t="shared" si="5"/>
        <v>1303.1219071944465</v>
      </c>
      <c r="CZ3" s="104">
        <f t="shared" si="5"/>
        <v>1308.9991706876635</v>
      </c>
      <c r="DA3" s="104">
        <f t="shared" si="5"/>
        <v>1314.7404782885981</v>
      </c>
      <c r="DB3" s="104">
        <f t="shared" si="5"/>
        <v>1320.3424906766597</v>
      </c>
      <c r="DC3" s="104">
        <f t="shared" si="5"/>
        <v>1325.8019626691209</v>
      </c>
      <c r="DD3" s="104">
        <f t="shared" si="5"/>
        <v>1331.1157439475976</v>
      </c>
      <c r="DE3" s="104">
        <f t="shared" si="5"/>
        <v>1336.2807797344431</v>
      </c>
      <c r="DF3" s="104">
        <f t="shared" si="5"/>
        <v>1341.2941114216173</v>
      </c>
      <c r="DG3" s="104">
        <f t="shared" si="5"/>
        <v>1346.1528771545322</v>
      </c>
      <c r="DH3" s="104">
        <f t="shared" si="5"/>
        <v>1350.8543123733155</v>
      </c>
      <c r="DI3" s="104">
        <f t="shared" si="5"/>
        <v>1355.3957503138693</v>
      </c>
      <c r="DJ3" s="104">
        <f t="shared" si="5"/>
        <v>1359.7746224710343</v>
      </c>
      <c r="DK3" s="104">
        <f t="shared" si="5"/>
        <v>1363.9884590260976</v>
      </c>
      <c r="DL3" s="104">
        <f t="shared" si="5"/>
        <v>1368.0348892408135</v>
      </c>
      <c r="DM3" s="104">
        <f t="shared" si="5"/>
        <v>1371.9116418200272</v>
      </c>
      <c r="DN3" s="104">
        <f t="shared" si="5"/>
        <v>1375.61654524492</v>
      </c>
      <c r="DO3" s="104">
        <f t="shared" si="5"/>
        <v>1379.147528078814</v>
      </c>
      <c r="DP3" s="104">
        <f t="shared" si="5"/>
        <v>1382.5026192473924</v>
      </c>
      <c r="DQ3" s="104">
        <f t="shared" si="5"/>
        <v>1385.6799482951153</v>
      </c>
      <c r="DR3" s="104">
        <f t="shared" si="5"/>
        <v>1388.6777456195259</v>
      </c>
      <c r="DS3" s="104">
        <f t="shared" si="5"/>
        <v>1391.4943426850598</v>
      </c>
      <c r="DT3" s="104">
        <f t="shared" si="5"/>
        <v>1394.128172217886</v>
      </c>
      <c r="DU3" s="104">
        <f t="shared" si="5"/>
        <v>1396.5777683832246</v>
      </c>
      <c r="DV3" s="104">
        <f t="shared" si="5"/>
        <v>1398.8417669465002</v>
      </c>
      <c r="DW3" s="104">
        <f t="shared" si="5"/>
        <v>1400.9189054196056</v>
      </c>
      <c r="DX3" s="104">
        <f t="shared" si="5"/>
        <v>1402.808023193463</v>
      </c>
      <c r="DY3" s="104">
        <f t="shared" si="5"/>
        <v>1404.508061657986</v>
      </c>
      <c r="DZ3" s="104">
        <f t="shared" si="5"/>
        <v>1406.0180643104563</v>
      </c>
      <c r="EA3" s="104">
        <f t="shared" si="5"/>
        <v>1407.3371768532445</v>
      </c>
      <c r="EB3" s="104">
        <f t="shared" si="5"/>
        <v>1408.4646472817171</v>
      </c>
      <c r="EC3" s="104">
        <f t="shared" si="5"/>
        <v>1409.3998259630848</v>
      </c>
      <c r="ED3" s="104">
        <f t="shared" si="5"/>
        <v>1410.1421657068586</v>
      </c>
      <c r="EE3" s="104">
        <f t="shared" si="5"/>
        <v>1410.6912218274958</v>
      </c>
      <c r="EF3" s="104">
        <f t="shared" si="5"/>
        <v>1411.046652199728</v>
      </c>
      <c r="EG3" s="104">
        <f t="shared" si="5"/>
        <v>1411.2082173069778</v>
      </c>
      <c r="EH3" s="104">
        <f t="shared" si="5"/>
        <v>1411.1757802831821</v>
      </c>
      <c r="EI3" s="104">
        <f t="shared" si="5"/>
        <v>1410.9493069482544</v>
      </c>
      <c r="EJ3" s="104">
        <f t="shared" si="5"/>
        <v>1410.5288658373263</v>
      </c>
      <c r="EK3" s="104">
        <f t="shared" si="5"/>
        <v>1409.9146282238278</v>
      </c>
      <c r="EL3" s="104">
        <f t="shared" si="5"/>
        <v>1409.1068681363715</v>
      </c>
      <c r="EM3" s="104">
        <f t="shared" si="5"/>
        <v>1408.1059623693227</v>
      </c>
      <c r="EN3" s="104">
        <f t="shared" si="5"/>
        <v>1406.9123904868443</v>
      </c>
      <c r="EO3" s="104">
        <f t="shared" si="5"/>
        <v>1405.5267348201248</v>
      </c>
      <c r="EP3" s="104">
        <f t="shared" si="5"/>
        <v>1403.9496804574021</v>
      </c>
      <c r="EQ3" s="104">
        <f t="shared" si="5"/>
        <v>1402.1820152263092</v>
      </c>
      <c r="ER3" s="104">
        <f t="shared" si="5"/>
        <v>1400.224629667985</v>
      </c>
      <c r="ES3" s="104">
        <f t="shared" ref="ES3:HD3" si="6">ES72</f>
        <v>1398.078517002295</v>
      </c>
      <c r="ET3" s="104">
        <f t="shared" si="6"/>
        <v>1395.7447730834269</v>
      </c>
      <c r="EU3" s="104">
        <f t="shared" si="6"/>
        <v>1393.2245963450316</v>
      </c>
      <c r="EV3" s="104">
        <f t="shared" si="6"/>
        <v>1390.5192877339935</v>
      </c>
      <c r="EW3" s="104">
        <f t="shared" si="6"/>
        <v>1387.6302506318234</v>
      </c>
      <c r="EX3" s="104">
        <f t="shared" si="6"/>
        <v>1384.5589907625808</v>
      </c>
      <c r="EY3" s="104">
        <f t="shared" si="6"/>
        <v>1381.3071160861405</v>
      </c>
      <c r="EZ3" s="104">
        <f t="shared" si="6"/>
        <v>1377.8763366755302</v>
      </c>
      <c r="FA3" s="104">
        <f t="shared" si="6"/>
        <v>1374.2684645769782</v>
      </c>
      <c r="FB3" s="104">
        <f t="shared" si="6"/>
        <v>1370.4854136512208</v>
      </c>
      <c r="FC3" s="104">
        <f t="shared" si="6"/>
        <v>1366.5291993945291</v>
      </c>
      <c r="FD3" s="104">
        <f t="shared" si="6"/>
        <v>1362.4019387378305</v>
      </c>
      <c r="FE3" s="104">
        <f t="shared" si="6"/>
        <v>1358.1058498222089</v>
      </c>
      <c r="FF3" s="104">
        <f t="shared" si="6"/>
        <v>1353.6432517489843</v>
      </c>
      <c r="FG3" s="104">
        <f t="shared" si="6"/>
        <v>1349.0165643024832</v>
      </c>
      <c r="FH3" s="104">
        <f t="shared" si="6"/>
        <v>1344.2283076435301</v>
      </c>
      <c r="FI3" s="104">
        <f t="shared" si="6"/>
        <v>1339.281101971603</v>
      </c>
      <c r="FJ3" s="104">
        <f t="shared" si="6"/>
        <v>1334.1776671535147</v>
      </c>
      <c r="FK3" s="104">
        <f t="shared" si="6"/>
        <v>1328.9208223164023</v>
      </c>
      <c r="FL3" s="104">
        <f t="shared" si="6"/>
        <v>1323.5134854027269</v>
      </c>
      <c r="FM3" s="104">
        <f t="shared" si="6"/>
        <v>1317.9586726849077</v>
      </c>
      <c r="FN3" s="104">
        <f t="shared" si="6"/>
        <v>1312.2594982371411</v>
      </c>
      <c r="FO3" s="104">
        <f t="shared" si="6"/>
        <v>1306.4191733618859</v>
      </c>
      <c r="FP3" s="104">
        <f t="shared" si="6"/>
        <v>1300.4410059684212</v>
      </c>
      <c r="FQ3" s="104">
        <f t="shared" si="6"/>
        <v>1294.3283999008233</v>
      </c>
      <c r="FR3" s="104">
        <f t="shared" si="6"/>
        <v>1288.084854212645</v>
      </c>
      <c r="FS3" s="104">
        <f t="shared" si="6"/>
        <v>1281.7139623855187</v>
      </c>
      <c r="FT3" s="104">
        <f t="shared" si="6"/>
        <v>1275.2194114888591</v>
      </c>
      <c r="FU3" s="104">
        <f t="shared" si="6"/>
        <v>1268.604981277786</v>
      </c>
      <c r="FV3" s="104">
        <f t="shared" si="6"/>
        <v>1261.8745432263481</v>
      </c>
      <c r="FW3" s="104">
        <f t="shared" si="6"/>
        <v>1255.0320594930936</v>
      </c>
      <c r="FX3" s="104">
        <f t="shared" si="6"/>
        <v>1248.081581815997</v>
      </c>
      <c r="FY3" s="104">
        <f t="shared" si="6"/>
        <v>1241.0272503337362</v>
      </c>
      <c r="FZ3" s="104">
        <f t="shared" si="6"/>
        <v>1233.8732923302894</v>
      </c>
      <c r="GA3" s="104">
        <f t="shared" si="6"/>
        <v>1226.6240208998188</v>
      </c>
      <c r="GB3" s="104">
        <f t="shared" si="6"/>
        <v>1219.2838335288072</v>
      </c>
      <c r="GC3" s="104">
        <f t="shared" si="6"/>
        <v>1211.8572105924229</v>
      </c>
      <c r="GD3" s="104">
        <f t="shared" si="6"/>
        <v>1204.3487137621069</v>
      </c>
      <c r="GE3" s="104">
        <f t="shared" si="6"/>
        <v>1196.762984321407</v>
      </c>
      <c r="GF3" s="104">
        <f t="shared" si="6"/>
        <v>1189.1047413871265</v>
      </c>
      <c r="GG3" s="104">
        <f t="shared" si="6"/>
        <v>1181.3787800329023</v>
      </c>
      <c r="GH3" s="104">
        <f t="shared" si="6"/>
        <v>1173.5899693123961</v>
      </c>
      <c r="GI3" s="104">
        <f t="shared" si="6"/>
        <v>1165.7432501793589</v>
      </c>
      <c r="GJ3" s="104">
        <f t="shared" si="6"/>
        <v>1157.8436333019195</v>
      </c>
      <c r="GK3" s="104">
        <f t="shared" si="6"/>
        <v>1149.8961967685495</v>
      </c>
      <c r="GL3" s="104">
        <f t="shared" si="6"/>
        <v>1141.906083683285</v>
      </c>
      <c r="GM3" s="104">
        <f t="shared" si="6"/>
        <v>1133.8784996479073</v>
      </c>
      <c r="GN3" s="104">
        <f t="shared" si="6"/>
        <v>1125.8187101289479</v>
      </c>
      <c r="GO3" s="104">
        <f t="shared" si="6"/>
        <v>1117.7320377075389</v>
      </c>
      <c r="GP3" s="104">
        <f t="shared" si="6"/>
        <v>1109.6238592103189</v>
      </c>
      <c r="GQ3" s="104">
        <f t="shared" si="6"/>
        <v>1101.4996027197999</v>
      </c>
      <c r="GR3" s="104">
        <f t="shared" si="6"/>
        <v>1093.3647444628225</v>
      </c>
      <c r="GS3" s="104">
        <f t="shared" si="6"/>
        <v>1085.2248055759528</v>
      </c>
      <c r="GT3" s="104">
        <f t="shared" si="6"/>
        <v>1077.0853487469362</v>
      </c>
      <c r="GU3" s="104">
        <f t="shared" si="6"/>
        <v>1068.9519747315849</v>
      </c>
      <c r="GV3" s="104">
        <f t="shared" si="6"/>
        <v>1060.8303187457666</v>
      </c>
      <c r="GW3" s="104">
        <f t="shared" si="6"/>
        <v>1052.7260467324688</v>
      </c>
      <c r="GX3" s="104">
        <f t="shared" si="6"/>
        <v>1044.6448515042314</v>
      </c>
      <c r="GY3" s="104">
        <f t="shared" si="6"/>
        <v>1036.5924487615853</v>
      </c>
      <c r="GZ3" s="104">
        <f t="shared" si="6"/>
        <v>1028.5745729884889</v>
      </c>
      <c r="HA3" s="104">
        <f t="shared" si="6"/>
        <v>1020.5969732261279</v>
      </c>
      <c r="HB3" s="104">
        <f t="shared" si="6"/>
        <v>1012.6654087268357</v>
      </c>
      <c r="HC3" s="104">
        <f t="shared" si="6"/>
        <v>1004.7856444902916</v>
      </c>
      <c r="HD3" s="104">
        <f t="shared" si="6"/>
        <v>996.96344668457846</v>
      </c>
      <c r="HE3" s="104">
        <f t="shared" ref="HE3:JG3" si="7">HE72</f>
        <v>989.20457795510765</v>
      </c>
      <c r="HF3" s="104">
        <f t="shared" si="7"/>
        <v>981.51479262486578</v>
      </c>
      <c r="HG3" s="104">
        <f t="shared" si="7"/>
        <v>973.89983178989132</v>
      </c>
      <c r="HH3" s="104">
        <f t="shared" si="7"/>
        <v>966.36541831435272</v>
      </c>
      <c r="HI3" s="104">
        <f t="shared" si="7"/>
        <v>958.9172517300691</v>
      </c>
      <c r="HJ3" s="104">
        <f t="shared" si="7"/>
        <v>951.56100304579309</v>
      </c>
      <c r="HK3" s="104">
        <f t="shared" si="7"/>
        <v>944.3023094720545</v>
      </c>
      <c r="HL3" s="104">
        <f t="shared" si="7"/>
        <v>937.14676906784575</v>
      </c>
      <c r="HM3" s="104">
        <f t="shared" si="7"/>
        <v>930.09993531591101</v>
      </c>
      <c r="HN3" s="104">
        <f t="shared" si="7"/>
        <v>923.1673116338817</v>
      </c>
      <c r="HO3" s="104">
        <f t="shared" si="7"/>
        <v>916.35434582897187</v>
      </c>
      <c r="HP3" s="104">
        <f t="shared" si="7"/>
        <v>909.66642450441452</v>
      </c>
      <c r="HQ3" s="104">
        <f t="shared" si="7"/>
        <v>903.10886742627474</v>
      </c>
      <c r="HR3" s="104">
        <f t="shared" si="7"/>
        <v>896.68692185971702</v>
      </c>
      <c r="HS3" s="104">
        <f t="shared" si="7"/>
        <v>890.40575688423121</v>
      </c>
      <c r="HT3" s="104">
        <f t="shared" si="7"/>
        <v>884.27045769772826</v>
      </c>
      <c r="HU3" s="104">
        <f t="shared" si="7"/>
        <v>878.28601991980202</v>
      </c>
      <c r="HV3" s="104">
        <f t="shared" si="7"/>
        <v>872.45734390481505</v>
      </c>
      <c r="HW3" s="104">
        <f t="shared" si="7"/>
        <v>866.78922907580034</v>
      </c>
      <c r="HX3" s="104">
        <f t="shared" si="7"/>
        <v>861.28636829047184</v>
      </c>
      <c r="HY3" s="104">
        <f t="shared" si="7"/>
        <v>855.95334225090971</v>
      </c>
      <c r="HZ3" s="104">
        <f t="shared" si="7"/>
        <v>850.79461396871864</v>
      </c>
      <c r="IA3" s="104">
        <f t="shared" si="7"/>
        <v>845.81452329765364</v>
      </c>
      <c r="IB3" s="104">
        <f t="shared" si="7"/>
        <v>841.01728154586431</v>
      </c>
      <c r="IC3" s="104">
        <f t="shared" si="7"/>
        <v>836.40696618001925</v>
      </c>
      <c r="ID3" s="104">
        <f t="shared" si="7"/>
        <v>831.98751563363976</v>
      </c>
      <c r="IE3" s="104">
        <f t="shared" si="7"/>
        <v>827.76272423199316</v>
      </c>
      <c r="IF3" s="104">
        <f t="shared" si="7"/>
        <v>823.7362372458648</v>
      </c>
      <c r="IG3" s="104">
        <f t="shared" si="7"/>
        <v>819.91154608645206</v>
      </c>
      <c r="IH3" s="104">
        <f t="shared" si="7"/>
        <v>816.29198365349203</v>
      </c>
      <c r="II3" s="104">
        <f t="shared" si="7"/>
        <v>812.88071984855299</v>
      </c>
      <c r="IJ3" s="104">
        <f t="shared" si="7"/>
        <v>809.680757265186</v>
      </c>
      <c r="IK3" s="104">
        <f t="shared" si="7"/>
        <v>806.69492706734673</v>
      </c>
      <c r="IL3" s="104">
        <f t="shared" si="7"/>
        <v>803.9258850671572</v>
      </c>
      <c r="IM3" s="104">
        <f t="shared" si="7"/>
        <v>801.37610801268795</v>
      </c>
      <c r="IN3" s="104">
        <f t="shared" si="7"/>
        <v>799.04789009599892</v>
      </c>
      <c r="IO3" s="104">
        <f t="shared" si="7"/>
        <v>796.94333969118497</v>
      </c>
      <c r="IP3" s="104">
        <f t="shared" si="7"/>
        <v>795.06437633163557</v>
      </c>
      <c r="IQ3" s="104">
        <f t="shared" si="7"/>
        <v>793.41272793513031</v>
      </c>
      <c r="IR3" s="104">
        <f t="shared" si="7"/>
        <v>791.9899282847656</v>
      </c>
      <c r="IS3" s="104">
        <f t="shared" si="7"/>
        <v>790.79731477303676</v>
      </c>
      <c r="IT3" s="104">
        <f t="shared" si="7"/>
        <v>789.83602641569416</v>
      </c>
      <c r="IU3" s="104">
        <f t="shared" si="7"/>
        <v>789.10700214124813</v>
      </c>
      <c r="IV3" s="104">
        <f t="shared" si="7"/>
        <v>788.61097936122701</v>
      </c>
      <c r="IW3" s="104">
        <f t="shared" si="7"/>
        <v>788.34849282549067</v>
      </c>
      <c r="IX3" s="104">
        <f t="shared" si="7"/>
        <v>788.31987376607947</v>
      </c>
      <c r="IY3" s="104">
        <f t="shared" si="7"/>
        <v>788.52524933223856</v>
      </c>
      <c r="IZ3" s="104">
        <f t="shared" si="7"/>
        <v>788.96454231839721</v>
      </c>
      <c r="JA3" s="104">
        <f t="shared" si="7"/>
        <v>789.63747118602146</v>
      </c>
      <c r="JB3" s="104">
        <f t="shared" si="7"/>
        <v>790.54355037938262</v>
      </c>
      <c r="JC3" s="104">
        <f t="shared" si="7"/>
        <v>791.68209093441635</v>
      </c>
      <c r="JD3" s="104">
        <f t="shared" si="7"/>
        <v>793.05220137897493</v>
      </c>
      <c r="JE3" s="104">
        <f t="shared" si="7"/>
        <v>794.65278892191918</v>
      </c>
      <c r="JF3" s="104">
        <f t="shared" si="7"/>
        <v>796.48256092764927</v>
      </c>
      <c r="JG3" s="104">
        <f t="shared" si="7"/>
        <v>798.54002667184545</v>
      </c>
    </row>
    <row r="4" spans="2:267" ht="12.75" customHeight="1" x14ac:dyDescent="0.25">
      <c r="B4" s="25"/>
      <c r="C4" s="4"/>
      <c r="D4" s="4"/>
      <c r="E4" s="4"/>
      <c r="F4" s="4"/>
      <c r="G4" s="4"/>
      <c r="H4" s="4"/>
      <c r="I4" s="4"/>
      <c r="J4" s="4"/>
      <c r="K4" s="4"/>
      <c r="L4" s="4"/>
      <c r="M4" s="4"/>
      <c r="N4" s="26"/>
      <c r="P4" s="103"/>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c r="FG4" s="104"/>
      <c r="FH4" s="104"/>
      <c r="FI4" s="104"/>
      <c r="FJ4" s="104"/>
      <c r="FK4" s="104"/>
      <c r="FL4" s="104"/>
      <c r="FM4" s="104"/>
      <c r="FN4" s="104"/>
      <c r="FO4" s="104"/>
      <c r="FP4" s="104"/>
      <c r="FQ4" s="104"/>
      <c r="FR4" s="104"/>
      <c r="FS4" s="104"/>
      <c r="FT4" s="104"/>
      <c r="FU4" s="104"/>
      <c r="FV4" s="104"/>
      <c r="FW4" s="104"/>
      <c r="FX4" s="104"/>
      <c r="FY4" s="104"/>
      <c r="FZ4" s="104"/>
      <c r="GA4" s="104"/>
      <c r="GB4" s="104"/>
      <c r="GC4" s="104"/>
      <c r="GD4" s="104"/>
      <c r="GE4" s="104"/>
      <c r="GF4" s="104"/>
      <c r="GG4" s="104"/>
      <c r="GH4" s="104"/>
      <c r="GI4" s="104"/>
      <c r="GJ4" s="104"/>
      <c r="GK4" s="104"/>
      <c r="GL4" s="104"/>
      <c r="GM4" s="104"/>
      <c r="GN4" s="104"/>
      <c r="GO4" s="104"/>
      <c r="GP4" s="104"/>
      <c r="GQ4" s="104"/>
      <c r="GR4" s="104"/>
      <c r="GS4" s="104"/>
      <c r="GT4" s="104"/>
      <c r="GU4" s="104"/>
      <c r="GV4" s="104"/>
      <c r="GW4" s="104"/>
      <c r="GX4" s="104"/>
      <c r="GY4" s="104"/>
      <c r="GZ4" s="104"/>
      <c r="HA4" s="104"/>
      <c r="HB4" s="104"/>
      <c r="HC4" s="104"/>
      <c r="HD4" s="104"/>
      <c r="HE4" s="104"/>
      <c r="HF4" s="104"/>
      <c r="HG4" s="104"/>
      <c r="HH4" s="104"/>
      <c r="HI4" s="104"/>
      <c r="HJ4" s="104"/>
      <c r="HK4" s="104"/>
      <c r="HL4" s="104"/>
      <c r="HM4" s="104"/>
      <c r="HN4" s="104"/>
      <c r="HO4" s="104"/>
      <c r="HP4" s="104"/>
      <c r="HQ4" s="104"/>
      <c r="HR4" s="104"/>
      <c r="HS4" s="104"/>
      <c r="HT4" s="104"/>
      <c r="HU4" s="104"/>
      <c r="HV4" s="104"/>
      <c r="HW4" s="104"/>
      <c r="HX4" s="104"/>
      <c r="HY4" s="104"/>
      <c r="HZ4" s="104"/>
      <c r="IA4" s="104"/>
      <c r="IB4" s="104"/>
      <c r="IC4" s="104"/>
      <c r="ID4" s="104"/>
      <c r="IE4" s="104"/>
      <c r="IF4" s="104"/>
      <c r="IG4" s="104"/>
      <c r="IH4" s="104"/>
      <c r="II4" s="104"/>
      <c r="IJ4" s="104"/>
      <c r="IK4" s="104"/>
      <c r="IL4" s="104"/>
      <c r="IM4" s="104"/>
      <c r="IN4" s="104"/>
      <c r="IO4" s="104"/>
      <c r="IP4" s="104"/>
      <c r="IQ4" s="104"/>
      <c r="IR4" s="104"/>
      <c r="IS4" s="104"/>
      <c r="IT4" s="104"/>
      <c r="IU4" s="104"/>
      <c r="IV4" s="104"/>
      <c r="IW4" s="104"/>
      <c r="IX4" s="104"/>
      <c r="IY4" s="104"/>
      <c r="IZ4" s="104"/>
      <c r="JA4" s="104"/>
      <c r="JB4" s="104"/>
      <c r="JC4" s="104"/>
      <c r="JD4" s="104"/>
      <c r="JE4" s="104"/>
      <c r="JF4" s="104"/>
      <c r="JG4" s="104"/>
    </row>
    <row r="5" spans="2:267" x14ac:dyDescent="0.25">
      <c r="B5" s="25"/>
      <c r="C5" s="4"/>
      <c r="D5" s="4"/>
      <c r="E5" s="4"/>
      <c r="F5" s="4"/>
      <c r="G5" s="4"/>
      <c r="H5" s="4"/>
      <c r="I5" s="4"/>
      <c r="J5" s="4"/>
      <c r="K5" s="4"/>
      <c r="L5" s="4"/>
      <c r="M5" s="4"/>
      <c r="N5" s="26"/>
      <c r="P5" s="103" t="str">
        <f>P74</f>
        <v>Horizontal speed in kph</v>
      </c>
      <c r="Q5" s="104">
        <f>Q74</f>
        <v>27365.191917596552</v>
      </c>
      <c r="R5" s="104">
        <f>R74</f>
        <v>27364.765223775259</v>
      </c>
      <c r="S5" s="104">
        <f>S74</f>
        <v>27363.485406765423</v>
      </c>
      <c r="T5" s="104">
        <f>T74</f>
        <v>27361.35344412941</v>
      </c>
      <c r="U5" s="104">
        <f t="shared" ref="U5:CF5" si="8">U74</f>
        <v>27358.371209458914</v>
      </c>
      <c r="V5" s="104">
        <f t="shared" si="8"/>
        <v>27354.541468943917</v>
      </c>
      <c r="W5" s="104">
        <f t="shared" si="8"/>
        <v>27349.867876158936</v>
      </c>
      <c r="X5" s="104">
        <f t="shared" si="8"/>
        <v>27344.354965086473</v>
      </c>
      <c r="Y5" s="104">
        <f t="shared" si="8"/>
        <v>27338.008141404807</v>
      </c>
      <c r="Z5" s="104">
        <f t="shared" si="8"/>
        <v>27330.833672073739</v>
      </c>
      <c r="AA5" s="104">
        <f t="shared" si="8"/>
        <v>27322.838673258611</v>
      </c>
      <c r="AB5" s="104">
        <f t="shared" si="8"/>
        <v>27314.031096639072</v>
      </c>
      <c r="AC5" s="104">
        <f t="shared" si="8"/>
        <v>27304.419714155109</v>
      </c>
      <c r="AD5" s="104">
        <f t="shared" si="8"/>
        <v>27294.01410124838</v>
      </c>
      <c r="AE5" s="104">
        <f t="shared" si="8"/>
        <v>27282.824618662286</v>
      </c>
      <c r="AF5" s="104">
        <f t="shared" si="8"/>
        <v>27270.86239286905</v>
      </c>
      <c r="AG5" s="104">
        <f t="shared" si="8"/>
        <v>27258.139295196419</v>
      </c>
      <c r="AH5" s="104">
        <f t="shared" si="8"/>
        <v>27244.667919730829</v>
      </c>
      <c r="AI5" s="104">
        <f t="shared" si="8"/>
        <v>27230.461560077252</v>
      </c>
      <c r="AJ5" s="104">
        <f t="shared" si="8"/>
        <v>27215.534185059092</v>
      </c>
      <c r="AK5" s="104">
        <f t="shared" si="8"/>
        <v>27199.90041344412</v>
      </c>
      <c r="AL5" s="104">
        <f t="shared" si="8"/>
        <v>27183.575487784503</v>
      </c>
      <c r="AM5" s="104">
        <f t="shared" si="8"/>
        <v>27166.575247460652</v>
      </c>
      <c r="AN5" s="104">
        <f t="shared" si="8"/>
        <v>27148.916101019677</v>
      </c>
      <c r="AO5" s="104">
        <f t="shared" si="8"/>
        <v>27130.614997899989</v>
      </c>
      <c r="AP5" s="104">
        <f t="shared" si="8"/>
        <v>27111.689399633644</v>
      </c>
      <c r="AQ5" s="104">
        <f t="shared" si="8"/>
        <v>27092.157250617835</v>
      </c>
      <c r="AR5" s="104">
        <f t="shared" si="8"/>
        <v>27072.036948546174</v>
      </c>
      <c r="AS5" s="104">
        <f t="shared" si="8"/>
        <v>27051.347314589235</v>
      </c>
      <c r="AT5" s="104">
        <f t="shared" si="8"/>
        <v>27030.107563412264</v>
      </c>
      <c r="AU5" s="104">
        <f t="shared" si="8"/>
        <v>27008.337273116114</v>
      </c>
      <c r="AV5" s="104">
        <f t="shared" si="8"/>
        <v>26986.056355184948</v>
      </c>
      <c r="AW5" s="104">
        <f t="shared" si="8"/>
        <v>26963.285024521923</v>
      </c>
      <c r="AX5" s="104">
        <f t="shared" si="8"/>
        <v>26940.043769650845</v>
      </c>
      <c r="AY5" s="104">
        <f t="shared" si="8"/>
        <v>26916.353323158815</v>
      </c>
      <c r="AZ5" s="104">
        <f t="shared" si="8"/>
        <v>26892.23463245132</v>
      </c>
      <c r="BA5" s="104">
        <f t="shared" si="8"/>
        <v>26867.708830887568</v>
      </c>
      <c r="BB5" s="104">
        <f t="shared" si="8"/>
        <v>26842.797209360193</v>
      </c>
      <c r="BC5" s="104">
        <f t="shared" si="8"/>
        <v>26817.521188379222</v>
      </c>
      <c r="BD5" s="104">
        <f t="shared" si="8"/>
        <v>26791.902290716382</v>
      </c>
      <c r="BE5" s="104">
        <f t="shared" si="8"/>
        <v>26765.962114661408</v>
      </c>
      <c r="BF5" s="104">
        <f t="shared" si="8"/>
        <v>26739.722307937918</v>
      </c>
      <c r="BG5" s="104">
        <f t="shared" si="8"/>
        <v>26713.204542322121</v>
      </c>
      <c r="BH5" s="104">
        <f t="shared" si="8"/>
        <v>26686.4304890032</v>
      </c>
      <c r="BI5" s="104">
        <f t="shared" si="8"/>
        <v>26659.421794720245</v>
      </c>
      <c r="BJ5" s="104">
        <f t="shared" si="8"/>
        <v>26632.200058706032</v>
      </c>
      <c r="BK5" s="104">
        <f t="shared" si="8"/>
        <v>26604.786810464091</v>
      </c>
      <c r="BL5" s="104">
        <f t="shared" si="8"/>
        <v>26577.203488401181</v>
      </c>
      <c r="BM5" s="104">
        <f t="shared" si="8"/>
        <v>26549.47141933356</v>
      </c>
      <c r="BN5" s="104">
        <f t="shared" si="8"/>
        <v>26521.611798881346</v>
      </c>
      <c r="BO5" s="104">
        <f t="shared" si="8"/>
        <v>26493.645672761675</v>
      </c>
      <c r="BP5" s="104">
        <f t="shared" si="8"/>
        <v>26465.593918987772</v>
      </c>
      <c r="BQ5" s="104">
        <f t="shared" si="8"/>
        <v>26437.477230977587</v>
      </c>
      <c r="BR5" s="104">
        <f t="shared" si="8"/>
        <v>26409.316101572364</v>
      </c>
      <c r="BS5" s="104">
        <f t="shared" si="8"/>
        <v>26381.130807962541</v>
      </c>
      <c r="BT5" s="104">
        <f t="shared" si="8"/>
        <v>26352.941397515315</v>
      </c>
      <c r="BU5" s="104">
        <f t="shared" si="8"/>
        <v>26324.76767449555</v>
      </c>
      <c r="BV5" s="104">
        <f t="shared" si="8"/>
        <v>26296.629187669216</v>
      </c>
      <c r="BW5" s="104">
        <f t="shared" si="8"/>
        <v>26268.545218776082</v>
      </c>
      <c r="BX5" s="104">
        <f t="shared" si="8"/>
        <v>26240.534771856299</v>
      </c>
      <c r="BY5" s="104">
        <f t="shared" si="8"/>
        <v>26212.616563413445</v>
      </c>
      <c r="BZ5" s="104">
        <f t="shared" si="8"/>
        <v>26184.809013394923</v>
      </c>
      <c r="CA5" s="104">
        <f t="shared" si="8"/>
        <v>26157.130236968842</v>
      </c>
      <c r="CB5" s="104">
        <f t="shared" si="8"/>
        <v>26129.59803707516</v>
      </c>
      <c r="CC5" s="104">
        <f t="shared" si="8"/>
        <v>26102.229897727568</v>
      </c>
      <c r="CD5" s="104">
        <f t="shared" si="8"/>
        <v>26075.042978041449</v>
      </c>
      <c r="CE5" s="104">
        <f t="shared" si="8"/>
        <v>26048.054106962405</v>
      </c>
      <c r="CF5" s="104">
        <f t="shared" si="8"/>
        <v>26021.279778668857</v>
      </c>
      <c r="CG5" s="104">
        <f t="shared" ref="CG5:ER5" si="9">CG74</f>
        <v>25994.736148621792</v>
      </c>
      <c r="CH5" s="104">
        <f t="shared" si="9"/>
        <v>25968.439030234094</v>
      </c>
      <c r="CI5" s="104">
        <f t="shared" si="9"/>
        <v>25942.403892131475</v>
      </c>
      <c r="CJ5" s="104">
        <f t="shared" si="9"/>
        <v>25916.645855976902</v>
      </c>
      <c r="CK5" s="104">
        <f t="shared" si="9"/>
        <v>25891.179694830189</v>
      </c>
      <c r="CL5" s="104">
        <f t="shared" si="9"/>
        <v>25866.019832014335</v>
      </c>
      <c r="CM5" s="104">
        <f t="shared" si="9"/>
        <v>25841.180340460425</v>
      </c>
      <c r="CN5" s="104">
        <f t="shared" si="9"/>
        <v>25816.674942502861</v>
      </c>
      <c r="CO5" s="104">
        <f t="shared" si="9"/>
        <v>25792.517010097094</v>
      </c>
      <c r="CP5" s="104">
        <f t="shared" si="9"/>
        <v>25768.719565432271</v>
      </c>
      <c r="CQ5" s="104">
        <f t="shared" si="9"/>
        <v>25745.295281911629</v>
      </c>
      <c r="CR5" s="104">
        <f t="shared" si="9"/>
        <v>25722.256485473841</v>
      </c>
      <c r="CS5" s="104">
        <f t="shared" si="9"/>
        <v>25699.615156229225</v>
      </c>
      <c r="CT5" s="104">
        <f t="shared" si="9"/>
        <v>25677.382930384978</v>
      </c>
      <c r="CU5" s="104">
        <f t="shared" si="9"/>
        <v>25655.571102434507</v>
      </c>
      <c r="CV5" s="104">
        <f t="shared" si="9"/>
        <v>25634.190627586348</v>
      </c>
      <c r="CW5" s="104">
        <f t="shared" si="9"/>
        <v>25613.252124408933</v>
      </c>
      <c r="CX5" s="104">
        <f t="shared" si="9"/>
        <v>25592.765877668131</v>
      </c>
      <c r="CY5" s="104">
        <f t="shared" si="9"/>
        <v>25572.741841335224</v>
      </c>
      <c r="CZ5" s="104">
        <f t="shared" si="9"/>
        <v>25553.189641743655</v>
      </c>
      <c r="DA5" s="104">
        <f t="shared" si="9"/>
        <v>25534.118580873692</v>
      </c>
      <c r="DB5" s="104">
        <f t="shared" si="9"/>
        <v>25515.537639744933</v>
      </c>
      <c r="DC5" s="104">
        <f t="shared" si="9"/>
        <v>25497.455481897185</v>
      </c>
      <c r="DD5" s="104">
        <f t="shared" si="9"/>
        <v>25479.880456941195</v>
      </c>
      <c r="DE5" s="104">
        <f t="shared" si="9"/>
        <v>25462.820604161348</v>
      </c>
      <c r="DF5" s="104">
        <f t="shared" si="9"/>
        <v>25446.283656153268</v>
      </c>
      <c r="DG5" s="104">
        <f t="shared" si="9"/>
        <v>25430.277042479909</v>
      </c>
      <c r="DH5" s="104">
        <f t="shared" si="9"/>
        <v>25414.807893330664</v>
      </c>
      <c r="DI5" s="104">
        <f t="shared" si="9"/>
        <v>25399.883043168433</v>
      </c>
      <c r="DJ5" s="104">
        <f t="shared" si="9"/>
        <v>25385.509034350704</v>
      </c>
      <c r="DK5" s="104">
        <f t="shared" si="9"/>
        <v>25371.692120711017</v>
      </c>
      <c r="DL5" s="104">
        <f t="shared" si="9"/>
        <v>25358.438271088118</v>
      </c>
      <c r="DM5" s="104">
        <f t="shared" si="9"/>
        <v>25345.753172790766</v>
      </c>
      <c r="DN5" s="104">
        <f t="shared" si="9"/>
        <v>25333.642234986659</v>
      </c>
      <c r="DO5" s="104">
        <f t="shared" si="9"/>
        <v>25322.110592004756</v>
      </c>
      <c r="DP5" s="104">
        <f t="shared" si="9"/>
        <v>25311.163106540829</v>
      </c>
      <c r="DQ5" s="104">
        <f t="shared" si="9"/>
        <v>25300.804372756633</v>
      </c>
      <c r="DR5" s="104">
        <f t="shared" si="9"/>
        <v>25291.038719263819</v>
      </c>
      <c r="DS5" s="104">
        <f t="shared" si="9"/>
        <v>25281.870211984056</v>
      </c>
      <c r="DT5" s="104">
        <f t="shared" si="9"/>
        <v>25273.302656877666</v>
      </c>
      <c r="DU5" s="104">
        <f t="shared" si="9"/>
        <v>25265.339602533353</v>
      </c>
      <c r="DV5" s="104">
        <f t="shared" si="9"/>
        <v>25257.984342612301</v>
      </c>
      <c r="DW5" s="104">
        <f t="shared" si="9"/>
        <v>25251.239918140334</v>
      </c>
      <c r="DX5" s="104">
        <f t="shared" si="9"/>
        <v>25245.109119642402</v>
      </c>
      <c r="DY5" s="104">
        <f t="shared" si="9"/>
        <v>25239.594489113984</v>
      </c>
      <c r="DZ5" s="104">
        <f t="shared" si="9"/>
        <v>25234.698321824682</v>
      </c>
      <c r="EA5" s="104">
        <f t="shared" si="9"/>
        <v>25230.4226679495</v>
      </c>
      <c r="EB5" s="104">
        <f t="shared" si="9"/>
        <v>25226.769334023957</v>
      </c>
      <c r="EC5" s="104">
        <f t="shared" si="9"/>
        <v>25223.739884219372</v>
      </c>
      <c r="ED5" s="104">
        <f t="shared" si="9"/>
        <v>25221.335641435373</v>
      </c>
      <c r="EE5" s="104">
        <f t="shared" si="9"/>
        <v>25219.557688206751</v>
      </c>
      <c r="EF5" s="104">
        <f t="shared" si="9"/>
        <v>25218.406867422527</v>
      </c>
      <c r="EG5" s="104">
        <f t="shared" si="9"/>
        <v>25217.883782855195</v>
      </c>
      <c r="EH5" s="104">
        <f t="shared" si="9"/>
        <v>25217.988799498729</v>
      </c>
      <c r="EI5" s="104">
        <f t="shared" si="9"/>
        <v>25218.722043714159</v>
      </c>
      <c r="EJ5" s="104">
        <f t="shared" si="9"/>
        <v>25220.083403182023</v>
      </c>
      <c r="EK5" s="104">
        <f t="shared" si="9"/>
        <v>25222.072526661326</v>
      </c>
      <c r="EL5" s="104">
        <f t="shared" si="9"/>
        <v>25224.688823555021</v>
      </c>
      <c r="EM5" s="104">
        <f t="shared" si="9"/>
        <v>25227.931463282443</v>
      </c>
      <c r="EN5" s="104">
        <f t="shared" si="9"/>
        <v>25231.799374459511</v>
      </c>
      <c r="EO5" s="104">
        <f t="shared" si="9"/>
        <v>25236.291243887845</v>
      </c>
      <c r="EP5" s="104">
        <f t="shared" si="9"/>
        <v>25241.405515354425</v>
      </c>
      <c r="EQ5" s="104">
        <f t="shared" si="9"/>
        <v>25247.140388243784</v>
      </c>
      <c r="ER5" s="104">
        <f t="shared" si="9"/>
        <v>25253.493815965121</v>
      </c>
      <c r="ES5" s="104">
        <f t="shared" ref="ES5:HD5" si="10">ES74</f>
        <v>25260.46350419716</v>
      </c>
      <c r="ET5" s="104">
        <f t="shared" si="10"/>
        <v>25268.046908954009</v>
      </c>
      <c r="EU5" s="104">
        <f t="shared" si="10"/>
        <v>25276.241234475699</v>
      </c>
      <c r="EV5" s="104">
        <f t="shared" si="10"/>
        <v>25285.04343094759</v>
      </c>
      <c r="EW5" s="104">
        <f t="shared" si="10"/>
        <v>25294.450192053173</v>
      </c>
      <c r="EX5" s="104">
        <f t="shared" si="10"/>
        <v>25304.457952365443</v>
      </c>
      <c r="EY5" s="104">
        <f t="shared" si="10"/>
        <v>25315.062884582363</v>
      </c>
      <c r="EZ5" s="104">
        <f t="shared" si="10"/>
        <v>25326.260896612548</v>
      </c>
      <c r="FA5" s="104">
        <f t="shared" si="10"/>
        <v>25338.047628517801</v>
      </c>
      <c r="FB5" s="104">
        <f t="shared" si="10"/>
        <v>25350.418449319644</v>
      </c>
      <c r="FC5" s="104">
        <f t="shared" si="10"/>
        <v>25363.368453677576</v>
      </c>
      <c r="FD5" s="104">
        <f t="shared" si="10"/>
        <v>25376.892458447448</v>
      </c>
      <c r="FE5" s="104">
        <f t="shared" si="10"/>
        <v>25390.984999128774</v>
      </c>
      <c r="FF5" s="104">
        <f t="shared" si="10"/>
        <v>25405.6403262106</v>
      </c>
      <c r="FG5" s="104">
        <f t="shared" si="10"/>
        <v>25420.852401426106</v>
      </c>
      <c r="FH5" s="104">
        <f t="shared" si="10"/>
        <v>25436.614893926733</v>
      </c>
      <c r="FI5" s="104">
        <f t="shared" si="10"/>
        <v>25452.921176387499</v>
      </c>
      <c r="FJ5" s="104">
        <f t="shared" si="10"/>
        <v>25469.764321055558</v>
      </c>
      <c r="FK5" s="104">
        <f t="shared" si="10"/>
        <v>25487.137095755137</v>
      </c>
      <c r="FL5" s="104">
        <f t="shared" si="10"/>
        <v>25505.03195986243</v>
      </c>
      <c r="FM5" s="104">
        <f t="shared" si="10"/>
        <v>25523.441060264944</v>
      </c>
      <c r="FN5" s="104">
        <f t="shared" si="10"/>
        <v>25542.356227320499</v>
      </c>
      <c r="FO5" s="104">
        <f t="shared" si="10"/>
        <v>25561.768970831963</v>
      </c>
      <c r="FP5" s="104">
        <f t="shared" si="10"/>
        <v>25581.670476054431</v>
      </c>
      <c r="FQ5" s="104">
        <f t="shared" si="10"/>
        <v>25602.051599752584</v>
      </c>
      <c r="FR5" s="104">
        <f t="shared" si="10"/>
        <v>25622.902866326593</v>
      </c>
      <c r="FS5" s="104">
        <f t="shared" si="10"/>
        <v>25644.214464025928</v>
      </c>
      <c r="FT5" s="104">
        <f t="shared" si="10"/>
        <v>25665.976241271128</v>
      </c>
      <c r="FU5" s="104">
        <f t="shared" si="10"/>
        <v>25688.177703104531</v>
      </c>
      <c r="FV5" s="104">
        <f t="shared" si="10"/>
        <v>25710.808007791715</v>
      </c>
      <c r="FW5" s="104">
        <f t="shared" si="10"/>
        <v>25733.855963596296</v>
      </c>
      <c r="FX5" s="104">
        <f t="shared" si="10"/>
        <v>25757.310025751503</v>
      </c>
      <c r="FY5" s="104">
        <f t="shared" si="10"/>
        <v>25781.15829365277</v>
      </c>
      <c r="FZ5" s="104">
        <f t="shared" si="10"/>
        <v>25805.388508296364</v>
      </c>
      <c r="GA5" s="104">
        <f t="shared" si="10"/>
        <v>25829.988049989846</v>
      </c>
      <c r="GB5" s="104">
        <f t="shared" si="10"/>
        <v>25854.943936360865</v>
      </c>
      <c r="GC5" s="104">
        <f t="shared" si="10"/>
        <v>25880.242820691485</v>
      </c>
      <c r="GD5" s="104">
        <f t="shared" si="10"/>
        <v>25905.870990605945</v>
      </c>
      <c r="GE5" s="104">
        <f t="shared" si="10"/>
        <v>25931.814367140254</v>
      </c>
      <c r="GF5" s="104">
        <f t="shared" si="10"/>
        <v>25958.058504222707</v>
      </c>
      <c r="GG5" s="104">
        <f t="shared" si="10"/>
        <v>25984.588588594721</v>
      </c>
      <c r="GH5" s="104">
        <f t="shared" si="10"/>
        <v>26011.389440202034</v>
      </c>
      <c r="GI5" s="104">
        <f t="shared" si="10"/>
        <v>26038.445513086335</v>
      </c>
      <c r="GJ5" s="104">
        <f t="shared" si="10"/>
        <v>26065.740896808002</v>
      </c>
      <c r="GK5" s="104">
        <f t="shared" si="10"/>
        <v>26093.259318430442</v>
      </c>
      <c r="GL5" s="104">
        <f t="shared" si="10"/>
        <v>26120.984145096802</v>
      </c>
      <c r="GM5" s="104">
        <f t="shared" si="10"/>
        <v>26148.898387229627</v>
      </c>
      <c r="GN5" s="104">
        <f t="shared" si="10"/>
        <v>26176.984702383968</v>
      </c>
      <c r="GO5" s="104">
        <f t="shared" si="10"/>
        <v>26205.225399783969</v>
      </c>
      <c r="GP5" s="104">
        <f t="shared" si="10"/>
        <v>26233.602445572666</v>
      </c>
      <c r="GQ5" s="104">
        <f t="shared" si="10"/>
        <v>26262.097468803986</v>
      </c>
      <c r="GR5" s="104">
        <f t="shared" si="10"/>
        <v>26290.691768205306</v>
      </c>
      <c r="GS5" s="104">
        <f t="shared" si="10"/>
        <v>26319.366319737885</v>
      </c>
      <c r="GT5" s="104">
        <f t="shared" si="10"/>
        <v>26348.101784981431</v>
      </c>
      <c r="GU5" s="104">
        <f t="shared" si="10"/>
        <v>26376.878520367794</v>
      </c>
      <c r="GV5" s="104">
        <f t="shared" si="10"/>
        <v>26405.676587287307</v>
      </c>
      <c r="GW5" s="104">
        <f t="shared" si="10"/>
        <v>26434.475763089602</v>
      </c>
      <c r="GX5" s="104">
        <f t="shared" si="10"/>
        <v>26463.255552998904</v>
      </c>
      <c r="GY5" s="104">
        <f t="shared" si="10"/>
        <v>26491.995202961716</v>
      </c>
      <c r="GZ5" s="104">
        <f t="shared" si="10"/>
        <v>26520.673713442586</v>
      </c>
      <c r="HA5" s="104">
        <f t="shared" si="10"/>
        <v>26549.269854181111</v>
      </c>
      <c r="HB5" s="104">
        <f t="shared" si="10"/>
        <v>26577.762179920672</v>
      </c>
      <c r="HC5" s="104">
        <f t="shared" si="10"/>
        <v>26606.129047116527</v>
      </c>
      <c r="HD5" s="104">
        <f t="shared" si="10"/>
        <v>26634.348631627749</v>
      </c>
      <c r="HE5" s="104">
        <f t="shared" ref="HE5:JG5" si="11">HE74</f>
        <v>26662.398947394209</v>
      </c>
      <c r="HF5" s="104">
        <f t="shared" si="11"/>
        <v>26690.257866096323</v>
      </c>
      <c r="HG5" s="104">
        <f t="shared" si="11"/>
        <v>26717.903137791516</v>
      </c>
      <c r="HH5" s="104">
        <f t="shared" si="11"/>
        <v>26745.312412517625</v>
      </c>
      <c r="HI5" s="104">
        <f t="shared" si="11"/>
        <v>26772.463262849236</v>
      </c>
      <c r="HJ5" s="104">
        <f t="shared" si="11"/>
        <v>26799.333207388932</v>
      </c>
      <c r="HK5" s="104">
        <f t="shared" si="11"/>
        <v>26825.899735170955</v>
      </c>
      <c r="HL5" s="104">
        <f t="shared" si="11"/>
        <v>26852.14033095038</v>
      </c>
      <c r="HM5" s="104">
        <f t="shared" si="11"/>
        <v>26878.032501346326</v>
      </c>
      <c r="HN5" s="104">
        <f t="shared" si="11"/>
        <v>26903.553801803075</v>
      </c>
      <c r="HO5" s="104">
        <f t="shared" si="11"/>
        <v>26928.68186432818</v>
      </c>
      <c r="HP5" s="104">
        <f t="shared" si="11"/>
        <v>26953.394425962048</v>
      </c>
      <c r="HQ5" s="104">
        <f t="shared" si="11"/>
        <v>26977.669357928604</v>
      </c>
      <c r="HR5" s="104">
        <f t="shared" si="11"/>
        <v>27001.484695411877</v>
      </c>
      <c r="HS5" s="104">
        <f t="shared" si="11"/>
        <v>27024.818667898799</v>
      </c>
      <c r="HT5" s="104">
        <f t="shared" si="11"/>
        <v>27047.649730023837</v>
      </c>
      <c r="HU5" s="104">
        <f t="shared" si="11"/>
        <v>27069.956592846516</v>
      </c>
      <c r="HV5" s="104">
        <f t="shared" si="11"/>
        <v>27091.718255488682</v>
      </c>
      <c r="HW5" s="104">
        <f t="shared" si="11"/>
        <v>27112.914037054161</v>
      </c>
      <c r="HX5" s="104">
        <f t="shared" si="11"/>
        <v>27133.523608749518</v>
      </c>
      <c r="HY5" s="104">
        <f t="shared" si="11"/>
        <v>27153.527026120952</v>
      </c>
      <c r="HZ5" s="104">
        <f t="shared" si="11"/>
        <v>27172.904761319045</v>
      </c>
      <c r="IA5" s="104">
        <f t="shared" si="11"/>
        <v>27191.637735299915</v>
      </c>
      <c r="IB5" s="104">
        <f t="shared" si="11"/>
        <v>27209.707349868753</v>
      </c>
      <c r="IC5" s="104">
        <f t="shared" si="11"/>
        <v>27227.095519469294</v>
      </c>
      <c r="ID5" s="104">
        <f t="shared" si="11"/>
        <v>27243.784702620986</v>
      </c>
      <c r="IE5" s="104">
        <f t="shared" si="11"/>
        <v>27259.757932904144</v>
      </c>
      <c r="IF5" s="104">
        <f t="shared" si="11"/>
        <v>27274.998849392337</v>
      </c>
      <c r="IG5" s="104">
        <f t="shared" si="11"/>
        <v>27289.491726430952</v>
      </c>
      <c r="IH5" s="104">
        <f t="shared" si="11"/>
        <v>27303.221502660774</v>
      </c>
      <c r="II5" s="104">
        <f t="shared" si="11"/>
        <v>27316.173809186064</v>
      </c>
      <c r="IJ5" s="104">
        <f t="shared" si="11"/>
        <v>27328.334996787751</v>
      </c>
      <c r="IK5" s="104">
        <f t="shared" si="11"/>
        <v>27339.692162084033</v>
      </c>
      <c r="IL5" s="104">
        <f t="shared" si="11"/>
        <v>27350.233172542867</v>
      </c>
      <c r="IM5" s="104">
        <f t="shared" si="11"/>
        <v>27359.946690253677</v>
      </c>
      <c r="IN5" s="104">
        <f t="shared" si="11"/>
        <v>27368.822194368928</v>
      </c>
      <c r="IO5" s="104">
        <f t="shared" si="11"/>
        <v>27376.850002130115</v>
      </c>
      <c r="IP5" s="104">
        <f t="shared" si="11"/>
        <v>27384.021288397056</v>
      </c>
      <c r="IQ5" s="104">
        <f t="shared" si="11"/>
        <v>27390.328103604421</v>
      </c>
      <c r="IR5" s="104">
        <f t="shared" si="11"/>
        <v>27395.763390074695</v>
      </c>
      <c r="IS5" s="104">
        <f t="shared" si="11"/>
        <v>27400.320996622697</v>
      </c>
      <c r="IT5" s="104">
        <f t="shared" si="11"/>
        <v>27403.995691393116</v>
      </c>
      <c r="IU5" s="104">
        <f t="shared" si="11"/>
        <v>27406.783172879008</v>
      </c>
      <c r="IV5" s="104">
        <f t="shared" si="11"/>
        <v>27408.68007907637</v>
      </c>
      <c r="IW5" s="104">
        <f t="shared" si="11"/>
        <v>27409.683994737221</v>
      </c>
      <c r="IX5" s="104">
        <f t="shared" si="11"/>
        <v>27409.793456690986</v>
      </c>
      <c r="IY5" s="104">
        <f t="shared" si="11"/>
        <v>27409.007957212001</v>
      </c>
      <c r="IZ5" s="104">
        <f t="shared" si="11"/>
        <v>27407.327945418714</v>
      </c>
      <c r="JA5" s="104">
        <f t="shared" si="11"/>
        <v>27404.754826698208</v>
      </c>
      <c r="JB5" s="104">
        <f t="shared" si="11"/>
        <v>27401.290960157799</v>
      </c>
      <c r="JC5" s="104">
        <f t="shared" si="11"/>
        <v>27396.939654113441</v>
      </c>
      <c r="JD5" s="104">
        <f t="shared" si="11"/>
        <v>27391.705159632722</v>
      </c>
      <c r="JE5" s="104">
        <f t="shared" si="11"/>
        <v>27385.592662158117</v>
      </c>
      <c r="JF5" s="104">
        <f t="shared" si="11"/>
        <v>27378.608271243789</v>
      </c>
      <c r="JG5" s="104">
        <f t="shared" si="11"/>
        <v>27370.759008446887</v>
      </c>
    </row>
    <row r="6" spans="2:267" x14ac:dyDescent="0.25">
      <c r="B6" s="25"/>
      <c r="C6" s="4"/>
      <c r="D6" s="4"/>
      <c r="E6" s="4"/>
      <c r="F6" s="4"/>
      <c r="G6" s="4"/>
      <c r="H6" s="4"/>
      <c r="I6" s="4"/>
      <c r="J6" s="4"/>
      <c r="K6" s="4"/>
      <c r="L6" s="4"/>
      <c r="M6" s="4"/>
      <c r="N6" s="26"/>
      <c r="P6" s="103" t="str">
        <f>P70</f>
        <v>Vertical speed in metres per sec</v>
      </c>
      <c r="Q6" s="105">
        <f>Q70</f>
        <v>0</v>
      </c>
      <c r="R6" s="105">
        <f>R70</f>
        <v>8.3649590640929485</v>
      </c>
      <c r="S6" s="105">
        <f>S70</f>
        <v>16.726298444768378</v>
      </c>
      <c r="T6" s="105">
        <f>T70</f>
        <v>25.076782299456575</v>
      </c>
      <c r="U6" s="105">
        <f t="shared" ref="U6:CF6" si="12">U70</f>
        <v>33.409186915924757</v>
      </c>
      <c r="V6" s="105">
        <f t="shared" si="12"/>
        <v>41.716310852665316</v>
      </c>
      <c r="W6" s="105">
        <f t="shared" si="12"/>
        <v>49.990985018870525</v>
      </c>
      <c r="X6" s="105">
        <f t="shared" si="12"/>
        <v>58.226082665127954</v>
      </c>
      <c r="Y6" s="105">
        <f t="shared" si="12"/>
        <v>66.414529256421616</v>
      </c>
      <c r="Z6" s="105">
        <f t="shared" si="12"/>
        <v>74.549312199620417</v>
      </c>
      <c r="AA6" s="105">
        <f t="shared" si="12"/>
        <v>82.623490398372951</v>
      </c>
      <c r="AB6" s="105">
        <f t="shared" si="12"/>
        <v>90.630203609201558</v>
      </c>
      <c r="AC6" s="105">
        <f t="shared" si="12"/>
        <v>98.562681573587582</v>
      </c>
      <c r="AD6" s="105">
        <f t="shared" si="12"/>
        <v>106.41425290196311</v>
      </c>
      <c r="AE6" s="105">
        <f t="shared" si="12"/>
        <v>114.17835368675576</v>
      </c>
      <c r="AF6" s="105">
        <f t="shared" si="12"/>
        <v>121.8485358229691</v>
      </c>
      <c r="AG6" s="105">
        <f t="shared" si="12"/>
        <v>129.41847501620842</v>
      </c>
      <c r="AH6" s="105">
        <f t="shared" si="12"/>
        <v>136.88197845956992</v>
      </c>
      <c r="AI6" s="105">
        <f t="shared" si="12"/>
        <v>144.23299216239025</v>
      </c>
      <c r="AJ6" s="105">
        <f t="shared" si="12"/>
        <v>151.46560791549112</v>
      </c>
      <c r="AK6" s="105">
        <f t="shared" si="12"/>
        <v>158.57406987923812</v>
      </c>
      <c r="AL6" s="105">
        <f t="shared" si="12"/>
        <v>165.5527807824524</v>
      </c>
      <c r="AM6" s="105">
        <f t="shared" si="12"/>
        <v>172.3963077219579</v>
      </c>
      <c r="AN6" s="105">
        <f t="shared" si="12"/>
        <v>179.09938755430122</v>
      </c>
      <c r="AO6" s="105">
        <f t="shared" si="12"/>
        <v>185.65693187293687</v>
      </c>
      <c r="AP6" s="105">
        <f t="shared" si="12"/>
        <v>192.06403156591591</v>
      </c>
      <c r="AQ6" s="105">
        <f t="shared" si="12"/>
        <v>198.31596095083839</v>
      </c>
      <c r="AR6" s="105">
        <f t="shared" si="12"/>
        <v>204.40818148552361</v>
      </c>
      <c r="AS6" s="105">
        <f t="shared" si="12"/>
        <v>210.33634505450138</v>
      </c>
      <c r="AT6" s="105">
        <f t="shared" si="12"/>
        <v>216.09629683302921</v>
      </c>
      <c r="AU6" s="105">
        <f t="shared" si="12"/>
        <v>221.68407773188406</v>
      </c>
      <c r="AV6" s="105">
        <f t="shared" si="12"/>
        <v>227.0959264276525</v>
      </c>
      <c r="AW6" s="105">
        <f t="shared" si="12"/>
        <v>232.32828098464955</v>
      </c>
      <c r="AX6" s="105">
        <f t="shared" si="12"/>
        <v>237.37778007592368</v>
      </c>
      <c r="AY6" s="105">
        <f t="shared" si="12"/>
        <v>242.24126381204749</v>
      </c>
      <c r="AZ6" s="105">
        <f t="shared" si="12"/>
        <v>246.91577418755242</v>
      </c>
      <c r="BA6" s="105">
        <f t="shared" si="12"/>
        <v>251.39855515593001</v>
      </c>
      <c r="BB6" s="105">
        <f t="shared" si="12"/>
        <v>255.68705234509628</v>
      </c>
      <c r="BC6" s="105">
        <f t="shared" si="12"/>
        <v>259.77891242609394</v>
      </c>
      <c r="BD6" s="105">
        <f t="shared" si="12"/>
        <v>263.67198214858894</v>
      </c>
      <c r="BE6" s="105">
        <f t="shared" si="12"/>
        <v>267.36430705740531</v>
      </c>
      <c r="BF6" s="105">
        <f t="shared" si="12"/>
        <v>270.8541299049329</v>
      </c>
      <c r="BG6" s="105">
        <f t="shared" si="12"/>
        <v>274.1398887747402</v>
      </c>
      <c r="BH6" s="105">
        <f t="shared" si="12"/>
        <v>277.22021493212901</v>
      </c>
      <c r="BI6" s="105">
        <f t="shared" si="12"/>
        <v>280.09393041768112</v>
      </c>
      <c r="BJ6" s="105">
        <f t="shared" si="12"/>
        <v>282.76004540007625</v>
      </c>
      <c r="BK6" s="105">
        <f t="shared" si="12"/>
        <v>285.21775530460297</v>
      </c>
      <c r="BL6" s="105">
        <f t="shared" si="12"/>
        <v>287.46643773384665</v>
      </c>
      <c r="BM6" s="105">
        <f t="shared" si="12"/>
        <v>289.50564919702646</v>
      </c>
      <c r="BN6" s="105">
        <f t="shared" si="12"/>
        <v>291.33512166436736</v>
      </c>
      <c r="BO6" s="105">
        <f t="shared" si="12"/>
        <v>292.95475896274098</v>
      </c>
      <c r="BP6" s="105">
        <f t="shared" si="12"/>
        <v>294.36463302859249</v>
      </c>
      <c r="BQ6" s="105">
        <f t="shared" si="12"/>
        <v>295.56498003389868</v>
      </c>
      <c r="BR6" s="105">
        <f t="shared" si="12"/>
        <v>296.55619640057506</v>
      </c>
      <c r="BS6" s="105">
        <f t="shared" si="12"/>
        <v>297.3388347183743</v>
      </c>
      <c r="BT6" s="105">
        <f t="shared" si="12"/>
        <v>297.91359958090163</v>
      </c>
      <c r="BU6" s="105">
        <f t="shared" si="12"/>
        <v>298.2813433539161</v>
      </c>
      <c r="BV6" s="105">
        <f t="shared" si="12"/>
        <v>298.44306188959467</v>
      </c>
      <c r="BW6" s="105">
        <f t="shared" si="12"/>
        <v>298.39989019991981</v>
      </c>
      <c r="BX6" s="105">
        <f t="shared" si="12"/>
        <v>298.15309810180565</v>
      </c>
      <c r="BY6" s="105">
        <f t="shared" si="12"/>
        <v>297.70408584601455</v>
      </c>
      <c r="BZ6" s="105">
        <f t="shared" si="12"/>
        <v>297.05437974133639</v>
      </c>
      <c r="CA6" s="105">
        <f t="shared" si="12"/>
        <v>296.20562778491097</v>
      </c>
      <c r="CB6" s="105">
        <f t="shared" si="12"/>
        <v>295.15959530897396</v>
      </c>
      <c r="CC6" s="105">
        <f t="shared" si="12"/>
        <v>293.91816065370205</v>
      </c>
      <c r="CD6" s="105">
        <f t="shared" si="12"/>
        <v>292.48331087522632</v>
      </c>
      <c r="CE6" s="105">
        <f t="shared" si="12"/>
        <v>290.85713749727876</v>
      </c>
      <c r="CF6" s="105">
        <f t="shared" si="12"/>
        <v>289.04183231433552</v>
      </c>
      <c r="CG6" s="105">
        <f t="shared" ref="CG6:ER6" si="13">CG70</f>
        <v>287.03968325352758</v>
      </c>
      <c r="CH6" s="105">
        <f t="shared" si="13"/>
        <v>284.85307030200454</v>
      </c>
      <c r="CI6" s="105">
        <f t="shared" si="13"/>
        <v>282.48446150586409</v>
      </c>
      <c r="CJ6" s="105">
        <f t="shared" si="13"/>
        <v>279.93640904620037</v>
      </c>
      <c r="CK6" s="105">
        <f t="shared" si="13"/>
        <v>277.21154539727718</v>
      </c>
      <c r="CL6" s="105">
        <f t="shared" si="13"/>
        <v>274.31257957130418</v>
      </c>
      <c r="CM6" s="105">
        <f t="shared" si="13"/>
        <v>271.24229345378097</v>
      </c>
      <c r="CN6" s="105">
        <f t="shared" si="13"/>
        <v>268.00353823288094</v>
      </c>
      <c r="CO6" s="105">
        <f t="shared" si="13"/>
        <v>264.59923092587024</v>
      </c>
      <c r="CP6" s="105">
        <f t="shared" si="13"/>
        <v>261.03235100510341</v>
      </c>
      <c r="CQ6" s="105">
        <f t="shared" si="13"/>
        <v>257.30593712570095</v>
      </c>
      <c r="CR6" s="105">
        <f t="shared" si="13"/>
        <v>253.42308395659987</v>
      </c>
      <c r="CS6" s="105">
        <f t="shared" si="13"/>
        <v>249.38693911627345</v>
      </c>
      <c r="CT6" s="105">
        <f t="shared" si="13"/>
        <v>245.20070021404308</v>
      </c>
      <c r="CU6" s="105">
        <f t="shared" si="13"/>
        <v>240.86761199755165</v>
      </c>
      <c r="CV6" s="105">
        <f t="shared" si="13"/>
        <v>236.39096360663504</v>
      </c>
      <c r="CW6" s="105">
        <f t="shared" si="13"/>
        <v>231.77408593351564</v>
      </c>
      <c r="CX6" s="105">
        <f t="shared" si="13"/>
        <v>227.02034908894822</v>
      </c>
      <c r="CY6" s="105">
        <f t="shared" si="13"/>
        <v>222.13315997367494</v>
      </c>
      <c r="CZ6" s="105">
        <f t="shared" si="13"/>
        <v>217.11595995428985</v>
      </c>
      <c r="DA6" s="105">
        <f t="shared" si="13"/>
        <v>211.97222264237783</v>
      </c>
      <c r="DB6" s="105">
        <f t="shared" si="13"/>
        <v>206.70545177557054</v>
      </c>
      <c r="DC6" s="105">
        <f t="shared" si="13"/>
        <v>201.31917919896196</v>
      </c>
      <c r="DD6" s="105">
        <f t="shared" si="13"/>
        <v>195.81696294513671</v>
      </c>
      <c r="DE6" s="105">
        <f t="shared" si="13"/>
        <v>190.20238541089398</v>
      </c>
      <c r="DF6" s="105">
        <f t="shared" si="13"/>
        <v>184.47905162859362</v>
      </c>
      <c r="DG6" s="105">
        <f t="shared" si="13"/>
        <v>178.65058762990688</v>
      </c>
      <c r="DH6" s="105">
        <f t="shared" si="13"/>
        <v>172.72063889962541</v>
      </c>
      <c r="DI6" s="105">
        <f t="shared" si="13"/>
        <v>166.69286891706503</v>
      </c>
      <c r="DJ6" s="105">
        <f t="shared" si="13"/>
        <v>160.57095778249391</v>
      </c>
      <c r="DK6" s="105">
        <f t="shared" si="13"/>
        <v>154.35860092592176</v>
      </c>
      <c r="DL6" s="105">
        <f t="shared" si="13"/>
        <v>148.0595078955007</v>
      </c>
      <c r="DM6" s="105">
        <f t="shared" si="13"/>
        <v>141.6774012227134</v>
      </c>
      <c r="DN6" s="105">
        <f t="shared" si="13"/>
        <v>135.21601536145872</v>
      </c>
      <c r="DO6" s="105">
        <f t="shared" si="13"/>
        <v>128.67909569808518</v>
      </c>
      <c r="DP6" s="105">
        <f t="shared" si="13"/>
        <v>122.07039762937282</v>
      </c>
      <c r="DQ6" s="105">
        <f t="shared" si="13"/>
        <v>115.39368570541851</v>
      </c>
      <c r="DR6" s="105">
        <f t="shared" si="13"/>
        <v>108.6527328343422</v>
      </c>
      <c r="DS6" s="105">
        <f t="shared" si="13"/>
        <v>101.85131954569917</v>
      </c>
      <c r="DT6" s="105">
        <f t="shared" si="13"/>
        <v>94.993233309453672</v>
      </c>
      <c r="DU6" s="105">
        <f t="shared" si="13"/>
        <v>88.082267907348694</v>
      </c>
      <c r="DV6" s="105">
        <f t="shared" si="13"/>
        <v>81.122222853483606</v>
      </c>
      <c r="DW6" s="105">
        <f t="shared" si="13"/>
        <v>74.116902860898577</v>
      </c>
      <c r="DX6" s="105">
        <f t="shared" si="13"/>
        <v>67.070117350948081</v>
      </c>
      <c r="DY6" s="105">
        <f t="shared" si="13"/>
        <v>59.9856800022377</v>
      </c>
      <c r="DZ6" s="105">
        <f t="shared" si="13"/>
        <v>52.867408335887419</v>
      </c>
      <c r="EA6" s="105">
        <f t="shared" si="13"/>
        <v>45.719123333878997</v>
      </c>
      <c r="EB6" s="105">
        <f t="shared" si="13"/>
        <v>38.544649087238703</v>
      </c>
      <c r="EC6" s="105">
        <f t="shared" si="13"/>
        <v>31.347812470802502</v>
      </c>
      <c r="ED6" s="105">
        <f t="shared" si="13"/>
        <v>24.132442841305803</v>
      </c>
      <c r="EE6" s="105">
        <f t="shared" si="13"/>
        <v>16.902371755538606</v>
      </c>
      <c r="EF6" s="105">
        <f t="shared" si="13"/>
        <v>9.6614327053021043</v>
      </c>
      <c r="EG6" s="105">
        <f t="shared" si="13"/>
        <v>2.4134608659012358</v>
      </c>
      <c r="EH6" s="105">
        <f t="shared" si="13"/>
        <v>-4.8377071450963198</v>
      </c>
      <c r="EI6" s="105">
        <f t="shared" si="13"/>
        <v>-12.088233502105304</v>
      </c>
      <c r="EJ6" s="105">
        <f t="shared" si="13"/>
        <v>-19.334279402047997</v>
      </c>
      <c r="EK6" s="105">
        <f t="shared" si="13"/>
        <v>-26.572005294437417</v>
      </c>
      <c r="EL6" s="105">
        <f t="shared" si="13"/>
        <v>-33.797571114300304</v>
      </c>
      <c r="EM6" s="105">
        <f t="shared" si="13"/>
        <v>-41.007136521227203</v>
      </c>
      <c r="EN6" s="105">
        <f t="shared" si="13"/>
        <v>-48.196861147839606</v>
      </c>
      <c r="EO6" s="105">
        <f t="shared" si="13"/>
        <v>-55.362904860970602</v>
      </c>
      <c r="EP6" s="105">
        <f t="shared" si="13"/>
        <v>-62.501428038859714</v>
      </c>
      <c r="EQ6" s="105">
        <f t="shared" si="13"/>
        <v>-69.608591867667741</v>
      </c>
      <c r="ER6" s="105">
        <f t="shared" si="13"/>
        <v>-76.680558660622779</v>
      </c>
      <c r="ES6" s="105">
        <f t="shared" ref="ES6:HD6" si="14">ES70</f>
        <v>-83.713492203113475</v>
      </c>
      <c r="ET6" s="105">
        <f t="shared" si="14"/>
        <v>-90.703558127050414</v>
      </c>
      <c r="EU6" s="105">
        <f t="shared" si="14"/>
        <v>-97.646924317819085</v>
      </c>
      <c r="EV6" s="105">
        <f t="shared" si="14"/>
        <v>-104.53976135715355</v>
      </c>
      <c r="EW6" s="105">
        <f t="shared" si="14"/>
        <v>-111.378243005258</v>
      </c>
      <c r="EX6" s="105">
        <f t="shared" si="14"/>
        <v>-118.15854672550765</v>
      </c>
      <c r="EY6" s="105">
        <f t="shared" si="14"/>
        <v>-124.87685425505563</v>
      </c>
      <c r="EZ6" s="105">
        <f t="shared" si="14"/>
        <v>-131.52935222467056</v>
      </c>
      <c r="FA6" s="105">
        <f t="shared" si="14"/>
        <v>-138.11223283112258</v>
      </c>
      <c r="FB6" s="105">
        <f t="shared" si="14"/>
        <v>-144.62169456542512</v>
      </c>
      <c r="FC6" s="105">
        <f t="shared" si="14"/>
        <v>-151.05394300022749</v>
      </c>
      <c r="FD6" s="105">
        <f t="shared" si="14"/>
        <v>-157.40519163963577</v>
      </c>
      <c r="FE6" s="105">
        <f t="shared" si="14"/>
        <v>-163.67166283471653</v>
      </c>
      <c r="FF6" s="105">
        <f t="shared" si="14"/>
        <v>-169.84958876791126</v>
      </c>
      <c r="FG6" s="105">
        <f t="shared" si="14"/>
        <v>-175.93521250955621</v>
      </c>
      <c r="FH6" s="105">
        <f t="shared" si="14"/>
        <v>-181.92478914966193</v>
      </c>
      <c r="FI6" s="105">
        <f t="shared" si="14"/>
        <v>-187.81458700806022</v>
      </c>
      <c r="FJ6" s="105">
        <f t="shared" si="14"/>
        <v>-193.60088892597099</v>
      </c>
      <c r="FK6" s="105">
        <f t="shared" si="14"/>
        <v>-199.27999364197871</v>
      </c>
      <c r="FL6" s="105">
        <f t="shared" si="14"/>
        <v>-204.84821725533394</v>
      </c>
      <c r="FM6" s="105">
        <f t="shared" si="14"/>
        <v>-210.30189477941335</v>
      </c>
      <c r="FN6" s="105">
        <f t="shared" si="14"/>
        <v>-215.63738178807787</v>
      </c>
      <c r="FO6" s="105">
        <f t="shared" si="14"/>
        <v>-220.85105615756157</v>
      </c>
      <c r="FP6" s="105">
        <f t="shared" si="14"/>
        <v>-225.93931990640678</v>
      </c>
      <c r="FQ6" s="105">
        <f t="shared" si="14"/>
        <v>-230.89860113582836</v>
      </c>
      <c r="FR6" s="105">
        <f t="shared" si="14"/>
        <v>-235.725356072745</v>
      </c>
      <c r="FS6" s="105">
        <f t="shared" si="14"/>
        <v>-240.41607121755308</v>
      </c>
      <c r="FT6" s="105">
        <f t="shared" si="14"/>
        <v>-244.96726559854284</v>
      </c>
      <c r="FU6" s="105">
        <f t="shared" si="14"/>
        <v>-249.37549313466189</v>
      </c>
      <c r="FV6" s="105">
        <f t="shared" si="14"/>
        <v>-253.63734510812026</v>
      </c>
      <c r="FW6" s="105">
        <f t="shared" si="14"/>
        <v>-257.74945274810176</v>
      </c>
      <c r="FX6" s="105">
        <f t="shared" si="14"/>
        <v>-261.70848992659705</v>
      </c>
      <c r="FY6" s="105">
        <f t="shared" si="14"/>
        <v>-265.51117596710588</v>
      </c>
      <c r="FZ6" s="105">
        <f t="shared" si="14"/>
        <v>-269.15427856666616</v>
      </c>
      <c r="GA6" s="105">
        <f t="shared" si="14"/>
        <v>-272.63461683135853</v>
      </c>
      <c r="GB6" s="105">
        <f t="shared" si="14"/>
        <v>-275.94906442510251</v>
      </c>
      <c r="GC6" s="105">
        <f t="shared" si="14"/>
        <v>-279.09455283120644</v>
      </c>
      <c r="GD6" s="105">
        <f t="shared" si="14"/>
        <v>-282.06807472575804</v>
      </c>
      <c r="GE6" s="105">
        <f t="shared" si="14"/>
        <v>-284.86668746154243</v>
      </c>
      <c r="GF6" s="105">
        <f t="shared" si="14"/>
        <v>-287.48751666075367</v>
      </c>
      <c r="GG6" s="105">
        <f t="shared" si="14"/>
        <v>-289.92775991431972</v>
      </c>
      <c r="GH6" s="105">
        <f t="shared" si="14"/>
        <v>-292.18469058519543</v>
      </c>
      <c r="GI6" s="105">
        <f t="shared" si="14"/>
        <v>-294.25566171248528</v>
      </c>
      <c r="GJ6" s="105">
        <f t="shared" si="14"/>
        <v>-296.13811001274843</v>
      </c>
      <c r="GK6" s="105">
        <f t="shared" si="14"/>
        <v>-297.82955997430281</v>
      </c>
      <c r="GL6" s="105">
        <f t="shared" si="14"/>
        <v>-299.32762803979205</v>
      </c>
      <c r="GM6" s="105">
        <f t="shared" si="14"/>
        <v>-300.63002687170479</v>
      </c>
      <c r="GN6" s="105">
        <f t="shared" si="14"/>
        <v>-301.73456969494356</v>
      </c>
      <c r="GO6" s="105">
        <f t="shared" si="14"/>
        <v>-302.63917470993158</v>
      </c>
      <c r="GP6" s="105">
        <f t="shared" si="14"/>
        <v>-303.34186956912032</v>
      </c>
      <c r="GQ6" s="105">
        <f t="shared" si="14"/>
        <v>-303.84079590912455</v>
      </c>
      <c r="GR6" s="105">
        <f t="shared" si="14"/>
        <v>-304.13421393006166</v>
      </c>
      <c r="GS6" s="105">
        <f t="shared" si="14"/>
        <v>-304.2205070130139</v>
      </c>
      <c r="GT6" s="105">
        <f t="shared" si="14"/>
        <v>-304.0981863658713</v>
      </c>
      <c r="GU6" s="105">
        <f t="shared" si="14"/>
        <v>-303.76589568714394</v>
      </c>
      <c r="GV6" s="105">
        <f t="shared" si="14"/>
        <v>-303.22241583666954</v>
      </c>
      <c r="GW6" s="105">
        <f t="shared" si="14"/>
        <v>-302.46666950147858</v>
      </c>
      <c r="GX6" s="105">
        <f t="shared" si="14"/>
        <v>-301.49772584442718</v>
      </c>
      <c r="GY6" s="105">
        <f t="shared" si="14"/>
        <v>-300.3148051225657</v>
      </c>
      <c r="GZ6" s="105">
        <f t="shared" si="14"/>
        <v>-298.91728326158591</v>
      </c>
      <c r="HA6" s="105">
        <f t="shared" si="14"/>
        <v>-297.30469637208739</v>
      </c>
      <c r="HB6" s="105">
        <f t="shared" si="14"/>
        <v>-295.47674519282282</v>
      </c>
      <c r="HC6" s="105">
        <f t="shared" si="14"/>
        <v>-293.43329944553795</v>
      </c>
      <c r="HD6" s="105">
        <f t="shared" si="14"/>
        <v>-291.17440208550892</v>
      </c>
      <c r="HE6" s="105">
        <f t="shared" ref="HE6:JG6" si="15">HE70</f>
        <v>-288.70027343141157</v>
      </c>
      <c r="HF6" s="105">
        <f t="shared" si="15"/>
        <v>-286.01131515773454</v>
      </c>
      <c r="HG6" s="105">
        <f t="shared" si="15"/>
        <v>-283.10811413257801</v>
      </c>
      <c r="HH6" s="105">
        <f t="shared" si="15"/>
        <v>-279.99144608336928</v>
      </c>
      <c r="HI6" s="105">
        <f t="shared" si="15"/>
        <v>-276.6622790727771</v>
      </c>
      <c r="HJ6" s="105">
        <f t="shared" si="15"/>
        <v>-273.12177676692869</v>
      </c>
      <c r="HK6" s="105">
        <f t="shared" si="15"/>
        <v>-269.37130147792902</v>
      </c>
      <c r="HL6" s="105">
        <f t="shared" si="15"/>
        <v>-265.41241696265683</v>
      </c>
      <c r="HM6" s="105">
        <f t="shared" si="15"/>
        <v>-261.24689095987253</v>
      </c>
      <c r="HN6" s="105">
        <f t="shared" si="15"/>
        <v>-256.87669744782204</v>
      </c>
      <c r="HO6" s="105">
        <f t="shared" si="15"/>
        <v>-252.30401860476309</v>
      </c>
      <c r="HP6" s="105">
        <f t="shared" si="15"/>
        <v>-247.53124645518176</v>
      </c>
      <c r="HQ6" s="105">
        <f t="shared" si="15"/>
        <v>-242.56098418490737</v>
      </c>
      <c r="HR6" s="105">
        <f t="shared" si="15"/>
        <v>-237.39604710887733</v>
      </c>
      <c r="HS6" s="105">
        <f t="shared" si="15"/>
        <v>-232.03946327595625</v>
      </c>
      <c r="HT6" s="105">
        <f t="shared" si="15"/>
        <v>-226.49447369596805</v>
      </c>
      <c r="HU6" s="105">
        <f t="shared" si="15"/>
        <v>-220.76453217496663</v>
      </c>
      <c r="HV6" s="105">
        <f t="shared" si="15"/>
        <v>-214.85330474574283</v>
      </c>
      <c r="HW6" s="105">
        <f t="shared" si="15"/>
        <v>-208.76466868164624</v>
      </c>
      <c r="HX6" s="105">
        <f t="shared" si="15"/>
        <v>-202.50271108298301</v>
      </c>
      <c r="HY6" s="105">
        <f t="shared" si="15"/>
        <v>-196.07172702654054</v>
      </c>
      <c r="HZ6" s="105">
        <f t="shared" si="15"/>
        <v>-189.47621727017378</v>
      </c>
      <c r="IA6" s="105">
        <f t="shared" si="15"/>
        <v>-182.72088550586861</v>
      </c>
      <c r="IB6" s="105">
        <f t="shared" si="15"/>
        <v>-175.8106351562657</v>
      </c>
      <c r="IC6" s="105">
        <f t="shared" si="15"/>
        <v>-168.75056571127772</v>
      </c>
      <c r="ID6" s="105">
        <f t="shared" si="15"/>
        <v>-161.54596860315795</v>
      </c>
      <c r="IE6" s="105">
        <f t="shared" si="15"/>
        <v>-154.20232262016802</v>
      </c>
      <c r="IF6" s="105">
        <f t="shared" si="15"/>
        <v>-146.72528886083794</v>
      </c>
      <c r="IG6" s="105">
        <f t="shared" si="15"/>
        <v>-139.12070523270717</v>
      </c>
      <c r="IH6" s="105">
        <f t="shared" si="15"/>
        <v>-131.39458050136105</v>
      </c>
      <c r="II6" s="105">
        <f t="shared" si="15"/>
        <v>-123.55308789753019</v>
      </c>
      <c r="IJ6" s="105">
        <f t="shared" si="15"/>
        <v>-115.60255829198478</v>
      </c>
      <c r="IK6" s="105">
        <f t="shared" si="15"/>
        <v>-107.54947294991695</v>
      </c>
      <c r="IL6" s="105">
        <f t="shared" si="15"/>
        <v>-99.400455878453315</v>
      </c>
      <c r="IM6" s="105">
        <f t="shared" si="15"/>
        <v>-91.16226578286043</v>
      </c>
      <c r="IN6" s="105">
        <f t="shared" si="15"/>
        <v>-82.841787648884718</v>
      </c>
      <c r="IO6" s="105">
        <f t="shared" si="15"/>
        <v>-74.44602397049367</v>
      </c>
      <c r="IP6" s="105">
        <f t="shared" si="15"/>
        <v>-65.982085644040609</v>
      </c>
      <c r="IQ6" s="105">
        <f t="shared" si="15"/>
        <v>-57.457182551550773</v>
      </c>
      <c r="IR6" s="105">
        <f t="shared" si="15"/>
        <v>-48.878613857406833</v>
      </c>
      <c r="IS6" s="105">
        <f t="shared" si="15"/>
        <v>-40.253758044185126</v>
      </c>
      <c r="IT6" s="105">
        <f t="shared" si="15"/>
        <v>-31.590062714751586</v>
      </c>
      <c r="IU6" s="105">
        <f t="shared" si="15"/>
        <v>-22.895034188950468</v>
      </c>
      <c r="IV6" s="105">
        <f t="shared" si="15"/>
        <v>-14.176226924309125</v>
      </c>
      <c r="IW6" s="105">
        <f t="shared" si="15"/>
        <v>-5.4412327911211751</v>
      </c>
      <c r="IX6" s="105">
        <f t="shared" si="15"/>
        <v>3.3023297669461478</v>
      </c>
      <c r="IY6" s="105">
        <f t="shared" si="15"/>
        <v>12.046826654950765</v>
      </c>
      <c r="IZ6" s="105">
        <f t="shared" si="15"/>
        <v>20.784619099256712</v>
      </c>
      <c r="JA6" s="105">
        <f t="shared" si="15"/>
        <v>29.508074638089983</v>
      </c>
      <c r="JB6" s="105">
        <f t="shared" si="15"/>
        <v>38.209578097451065</v>
      </c>
      <c r="JC6" s="105">
        <f t="shared" si="15"/>
        <v>46.881542519831157</v>
      </c>
      <c r="JD6" s="105">
        <f t="shared" si="15"/>
        <v>55.516420013417374</v>
      </c>
      <c r="JE6" s="105">
        <f t="shared" si="15"/>
        <v>64.106712489882995</v>
      </c>
      <c r="JF6" s="105">
        <f t="shared" si="15"/>
        <v>72.64498225944044</v>
      </c>
      <c r="JG6" s="105">
        <f t="shared" si="15"/>
        <v>81.123862452575821</v>
      </c>
    </row>
    <row r="7" spans="2:267" x14ac:dyDescent="0.25">
      <c r="B7" s="25"/>
      <c r="C7" s="156" t="s">
        <v>131</v>
      </c>
      <c r="D7" s="143"/>
      <c r="E7" s="108">
        <v>6378</v>
      </c>
      <c r="F7" s="4"/>
      <c r="G7" s="4"/>
      <c r="H7" s="4"/>
      <c r="I7" s="4"/>
      <c r="J7" s="4"/>
      <c r="K7" s="4"/>
      <c r="L7" s="4"/>
      <c r="M7" s="4"/>
      <c r="N7" s="26"/>
      <c r="P7" s="103" t="str">
        <f>P76</f>
        <v>Free fall acceleration towards planet in metres/sec/sec</v>
      </c>
      <c r="Q7" s="114">
        <f>Q73-Q75</f>
        <v>-0.31258602846178452</v>
      </c>
      <c r="R7" s="114">
        <f t="shared" ref="R7:CC7" si="16">R73-R75</f>
        <v>-0.31245076629790525</v>
      </c>
      <c r="S7" s="114">
        <f t="shared" si="16"/>
        <v>-0.31204511150279934</v>
      </c>
      <c r="T7" s="114">
        <f t="shared" si="16"/>
        <v>-0.31136951736904361</v>
      </c>
      <c r="U7" s="114">
        <f t="shared" si="16"/>
        <v>-0.31042481612037953</v>
      </c>
      <c r="V7" s="114">
        <f t="shared" si="16"/>
        <v>-0.30921221665415111</v>
      </c>
      <c r="W7" s="114">
        <f t="shared" si="16"/>
        <v>-0.30773330120507048</v>
      </c>
      <c r="X7" s="114">
        <f t="shared" si="16"/>
        <v>-0.30599002094715821</v>
      </c>
      <c r="Y7" s="114">
        <f t="shared" si="16"/>
        <v>-0.30398469055615251</v>
      </c>
      <c r="Z7" s="114">
        <f t="shared" si="16"/>
        <v>-0.30171998175994119</v>
      </c>
      <c r="AA7" s="114">
        <f t="shared" si="16"/>
        <v>-0.29919891590967485</v>
      </c>
      <c r="AB7" s="114">
        <f t="shared" si="16"/>
        <v>-0.2964248556088922</v>
      </c>
      <c r="AC7" s="114">
        <f t="shared" si="16"/>
        <v>-0.29340149544263827</v>
      </c>
      <c r="AD7" s="114">
        <f t="shared" si="16"/>
        <v>-0.29013285185257764</v>
      </c>
      <c r="AE7" s="114">
        <f t="shared" si="16"/>
        <v>-0.28662325220804163</v>
      </c>
      <c r="AF7" s="114">
        <f t="shared" si="16"/>
        <v>-0.28287732312632308</v>
      </c>
      <c r="AG7" s="114">
        <f t="shared" si="16"/>
        <v>-0.27889997809860212</v>
      </c>
      <c r="AH7" s="114">
        <f t="shared" si="16"/>
        <v>-0.27469640448048338</v>
      </c>
      <c r="AI7" s="114">
        <f t="shared" si="16"/>
        <v>-0.27027204990836307</v>
      </c>
      <c r="AJ7" s="114">
        <f t="shared" si="16"/>
        <v>-0.26563260820455348</v>
      </c>
      <c r="AK7" s="114">
        <f t="shared" si="16"/>
        <v>-0.26078400483544328</v>
      </c>
      <c r="AL7" s="114">
        <f t="shared" si="16"/>
        <v>-0.25573238198783876</v>
      </c>
      <c r="AM7" s="114">
        <f t="shared" si="16"/>
        <v>-0.25048408332906558</v>
      </c>
      <c r="AN7" s="114">
        <f t="shared" si="16"/>
        <v>-0.24504563851643013</v>
      </c>
      <c r="AO7" s="114">
        <f t="shared" si="16"/>
        <v>-0.23942374752125684</v>
      </c>
      <c r="AP7" s="114">
        <f t="shared" si="16"/>
        <v>-0.23362526483186752</v>
      </c>
      <c r="AQ7" s="114">
        <f t="shared" si="16"/>
        <v>-0.22765718359879195</v>
      </c>
      <c r="AR7" s="114">
        <f t="shared" si="16"/>
        <v>-0.22152661978382682</v>
      </c>
      <c r="AS7" s="114">
        <f t="shared" si="16"/>
        <v>-0.21524079637282068</v>
      </c>
      <c r="AT7" s="114">
        <f t="shared" si="16"/>
        <v>-0.20880702770983106</v>
      </c>
      <c r="AU7" s="114">
        <f t="shared" si="16"/>
        <v>-0.20223270400783289</v>
      </c>
      <c r="AV7" s="114">
        <f t="shared" si="16"/>
        <v>-0.19552527608848269</v>
      </c>
      <c r="AW7" s="114">
        <f t="shared" si="16"/>
        <v>-0.18869224040057198</v>
      </c>
      <c r="AX7" s="114">
        <f t="shared" si="16"/>
        <v>-0.18174112436356182</v>
      </c>
      <c r="AY7" s="114">
        <f t="shared" si="16"/>
        <v>-0.17467947207951262</v>
      </c>
      <c r="AZ7" s="114">
        <f t="shared" si="16"/>
        <v>-0.16751483045316817</v>
      </c>
      <c r="BA7" s="114">
        <f t="shared" si="16"/>
        <v>-0.16025473575660243</v>
      </c>
      <c r="BB7" s="114">
        <f t="shared" si="16"/>
        <v>-0.15290670067123369</v>
      </c>
      <c r="BC7" s="114">
        <f t="shared" si="16"/>
        <v>-0.14547820183642379</v>
      </c>
      <c r="BD7" s="114">
        <f t="shared" si="16"/>
        <v>-0.13797666793036267</v>
      </c>
      <c r="BE7" s="114">
        <f t="shared" si="16"/>
        <v>-0.13040946830528721</v>
      </c>
      <c r="BF7" s="114">
        <f t="shared" si="16"/>
        <v>-0.12278390219564361</v>
      </c>
      <c r="BG7" s="114">
        <f t="shared" si="16"/>
        <v>-0.11510718851432067</v>
      </c>
      <c r="BH7" s="114">
        <f t="shared" si="16"/>
        <v>-0.10738645624863707</v>
      </c>
      <c r="BI7" s="114">
        <f t="shared" si="16"/>
        <v>-9.9628735464674989E-2</v>
      </c>
      <c r="BJ7" s="114">
        <f t="shared" si="16"/>
        <v>-9.1840948925253407E-2</v>
      </c>
      <c r="BK7" s="114">
        <f t="shared" si="16"/>
        <v>-8.4029904323901228E-2</v>
      </c>
      <c r="BL7" s="114">
        <f t="shared" si="16"/>
        <v>-7.6202287134353064E-2</v>
      </c>
      <c r="BM7" s="114">
        <f t="shared" si="16"/>
        <v>-6.8364654072373909E-2</v>
      </c>
      <c r="BN7" s="114">
        <f t="shared" si="16"/>
        <v>-6.0523427164204335E-2</v>
      </c>
      <c r="BO7" s="114">
        <f t="shared" si="16"/>
        <v>-5.2684888413566E-2</v>
      </c>
      <c r="BP7" s="114">
        <f t="shared" si="16"/>
        <v>-4.4855175057016083E-2</v>
      </c>
      <c r="BQ7" s="114">
        <f t="shared" si="16"/>
        <v>-3.7040275395452404E-2</v>
      </c>
      <c r="BR7" s="114">
        <f t="shared" si="16"/>
        <v>-2.9246025187739555E-2</v>
      </c>
      <c r="BS7" s="114">
        <f t="shared" si="16"/>
        <v>-2.1478104590855196E-2</v>
      </c>
      <c r="BT7" s="114">
        <f t="shared" si="16"/>
        <v>-1.3742035629507932E-2</v>
      </c>
      <c r="BU7" s="114">
        <f t="shared" si="16"/>
        <v>-6.0431801768654481E-3</v>
      </c>
      <c r="BV7" s="114">
        <f t="shared" si="16"/>
        <v>1.6132615729569366E-3</v>
      </c>
      <c r="BW7" s="114">
        <f t="shared" si="16"/>
        <v>9.2222521609706121E-3</v>
      </c>
      <c r="BX7" s="114">
        <f t="shared" si="16"/>
        <v>1.6778917469052246E-2</v>
      </c>
      <c r="BY7" s="114">
        <f t="shared" si="16"/>
        <v>2.427854689695863E-2</v>
      </c>
      <c r="BZ7" s="114">
        <f t="shared" si="16"/>
        <v>3.1716593132778748E-2</v>
      </c>
      <c r="CA7" s="114">
        <f t="shared" si="16"/>
        <v>3.9088671539201592E-2</v>
      </c>
      <c r="CB7" s="114">
        <f t="shared" si="16"/>
        <v>4.6390559178229651E-2</v>
      </c>
      <c r="CC7" s="114">
        <f t="shared" si="16"/>
        <v>5.3618193496998146E-2</v>
      </c>
      <c r="CD7" s="114">
        <f t="shared" ref="CD7:EO7" si="17">CD73-CD75</f>
        <v>6.0767670697265963E-2</v>
      </c>
      <c r="CE7" s="114">
        <f t="shared" si="17"/>
        <v>6.7835243811065205E-2</v>
      </c>
      <c r="CF7" s="114">
        <f t="shared" si="17"/>
        <v>7.4817320504640961E-2</v>
      </c>
      <c r="CG7" s="114">
        <f t="shared" si="17"/>
        <v>8.1710460632578474E-2</v>
      </c>
      <c r="CH7" s="114">
        <f t="shared" si="17"/>
        <v>8.8511373563485485E-2</v>
      </c>
      <c r="CI7" s="114">
        <f t="shared" si="17"/>
        <v>9.5216915298189875E-2</v>
      </c>
      <c r="CJ7" s="114">
        <f t="shared" si="17"/>
        <v>0.10182408540084609</v>
      </c>
      <c r="CK7" s="114">
        <f t="shared" si="17"/>
        <v>0.10833002376271583</v>
      </c>
      <c r="CL7" s="114">
        <f t="shared" si="17"/>
        <v>0.11473200721777754</v>
      </c>
      <c r="CM7" s="114">
        <f t="shared" si="17"/>
        <v>0.12102744602860582</v>
      </c>
      <c r="CN7" s="114">
        <f t="shared" si="17"/>
        <v>0.12721388026030933</v>
      </c>
      <c r="CO7" s="114">
        <f t="shared" si="17"/>
        <v>0.13328897605950196</v>
      </c>
      <c r="CP7" s="114">
        <f t="shared" si="17"/>
        <v>0.13925052185459741</v>
      </c>
      <c r="CQ7" s="114">
        <f t="shared" si="17"/>
        <v>0.14509642449292404</v>
      </c>
      <c r="CR7" s="114">
        <f t="shared" si="17"/>
        <v>0.15082470532938164</v>
      </c>
      <c r="CS7" s="114">
        <f t="shared" si="17"/>
        <v>0.15643349628063064</v>
      </c>
      <c r="CT7" s="114">
        <f t="shared" si="17"/>
        <v>0.16192103585798989</v>
      </c>
      <c r="CU7" s="114">
        <f t="shared" si="17"/>
        <v>0.16728566519150068</v>
      </c>
      <c r="CV7" s="114">
        <f t="shared" si="17"/>
        <v>0.17252582405682926</v>
      </c>
      <c r="CW7" s="114">
        <f t="shared" si="17"/>
        <v>0.17764004691598689</v>
      </c>
      <c r="CX7" s="114">
        <f t="shared" si="17"/>
        <v>0.18262695898208747</v>
      </c>
      <c r="CY7" s="114">
        <f t="shared" si="17"/>
        <v>0.18748527231771117</v>
      </c>
      <c r="CZ7" s="114">
        <f t="shared" si="17"/>
        <v>0.19221378197570704</v>
      </c>
      <c r="DA7" s="114">
        <f t="shared" si="17"/>
        <v>0.19681136219069373</v>
      </c>
      <c r="DB7" s="114">
        <f t="shared" si="17"/>
        <v>0.20127696262877848</v>
      </c>
      <c r="DC7" s="114">
        <f t="shared" si="17"/>
        <v>0.20560960470254397</v>
      </c>
      <c r="DD7" s="114">
        <f t="shared" si="17"/>
        <v>0.20980837795767471</v>
      </c>
      <c r="DE7" s="114">
        <f t="shared" si="17"/>
        <v>0.21387243653707344</v>
      </c>
      <c r="DF7" s="114">
        <f t="shared" si="17"/>
        <v>0.21780099572782952</v>
      </c>
      <c r="DG7" s="114">
        <f t="shared" si="17"/>
        <v>0.22159332859588599</v>
      </c>
      <c r="DH7" s="114">
        <f t="shared" si="17"/>
        <v>0.22524876271274685</v>
      </c>
      <c r="DI7" s="114">
        <f t="shared" si="17"/>
        <v>0.22876667697824171</v>
      </c>
      <c r="DJ7" s="114">
        <f t="shared" si="17"/>
        <v>0.23214649854282232</v>
      </c>
      <c r="DK7" s="114">
        <f t="shared" si="17"/>
        <v>0.23538769983259122</v>
      </c>
      <c r="DL7" s="114">
        <f t="shared" si="17"/>
        <v>0.2384897956798735</v>
      </c>
      <c r="DM7" s="114">
        <f t="shared" si="17"/>
        <v>0.24145234056178122</v>
      </c>
      <c r="DN7" s="114">
        <f t="shared" si="17"/>
        <v>0.24427492594899558</v>
      </c>
      <c r="DO7" s="114">
        <f t="shared" si="17"/>
        <v>0.24695717776663884</v>
      </c>
      <c r="DP7" s="114">
        <f t="shared" si="17"/>
        <v>0.24949875396893262</v>
      </c>
      <c r="DQ7" s="114">
        <f t="shared" si="17"/>
        <v>0.25189934222903343</v>
      </c>
      <c r="DR7" s="114">
        <f t="shared" si="17"/>
        <v>0.25415865774528612</v>
      </c>
      <c r="DS7" s="114">
        <f t="shared" si="17"/>
        <v>0.25627644116497095</v>
      </c>
      <c r="DT7" s="114">
        <f t="shared" si="17"/>
        <v>0.25825245662634266</v>
      </c>
      <c r="DU7" s="114">
        <f t="shared" si="17"/>
        <v>0.26008648991980277</v>
      </c>
      <c r="DV7" s="114">
        <f t="shared" si="17"/>
        <v>0.26177834676869871</v>
      </c>
      <c r="DW7" s="114">
        <f t="shared" si="17"/>
        <v>0.26332785123035496</v>
      </c>
      <c r="DX7" s="114">
        <f t="shared" si="17"/>
        <v>0.26473484421765558</v>
      </c>
      <c r="DY7" s="114">
        <f t="shared" si="17"/>
        <v>0.26599918214157547</v>
      </c>
      <c r="DZ7" s="114">
        <f t="shared" si="17"/>
        <v>0.2671207356748786</v>
      </c>
      <c r="EA7" s="114">
        <f t="shared" si="17"/>
        <v>0.26809938863721428</v>
      </c>
      <c r="EB7" s="114">
        <f t="shared" si="17"/>
        <v>0.26893503700177135</v>
      </c>
      <c r="EC7" s="114">
        <f t="shared" si="17"/>
        <v>0.26962758802367404</v>
      </c>
      <c r="ED7" s="114">
        <f t="shared" si="17"/>
        <v>0.27017695949016751</v>
      </c>
      <c r="EE7" s="114">
        <f t="shared" si="17"/>
        <v>0.27058307909277346</v>
      </c>
      <c r="EF7" s="114">
        <f t="shared" si="17"/>
        <v>0.27084588392147069</v>
      </c>
      <c r="EG7" s="114">
        <f t="shared" si="17"/>
        <v>0.27096532008105445</v>
      </c>
      <c r="EH7" s="114">
        <f t="shared" si="17"/>
        <v>0.2709413424297118</v>
      </c>
      <c r="EI7" s="114">
        <f t="shared" si="17"/>
        <v>0.2707739144400092</v>
      </c>
      <c r="EJ7" s="114">
        <f t="shared" si="17"/>
        <v>0.27046300818237867</v>
      </c>
      <c r="EK7" s="114">
        <f t="shared" si="17"/>
        <v>0.27000860443123642</v>
      </c>
      <c r="EL7" s="114">
        <f t="shared" si="17"/>
        <v>0.26941069289394282</v>
      </c>
      <c r="EM7" s="114">
        <f t="shared" si="17"/>
        <v>0.2686692725627049</v>
      </c>
      <c r="EN7" s="114">
        <f t="shared" si="17"/>
        <v>0.26778435218966035</v>
      </c>
      <c r="EO7" s="114">
        <f t="shared" si="17"/>
        <v>0.26675595088530368</v>
      </c>
      <c r="EP7" s="114">
        <f t="shared" ref="EP7:HA7" si="18">EP73-EP75</f>
        <v>0.26558409884044654</v>
      </c>
      <c r="EQ7" s="114">
        <f t="shared" si="18"/>
        <v>0.26426883817191094</v>
      </c>
      <c r="ER7" s="114">
        <f t="shared" si="18"/>
        <v>0.26281022389213771</v>
      </c>
      <c r="ES7" s="114">
        <f t="shared" si="18"/>
        <v>0.2612083250028947</v>
      </c>
      <c r="ET7" s="114">
        <f t="shared" si="18"/>
        <v>0.25946322571317371</v>
      </c>
      <c r="EU7" s="114">
        <f t="shared" si="18"/>
        <v>0.25757502678149446</v>
      </c>
      <c r="EV7" s="114">
        <f t="shared" si="18"/>
        <v>0.25554384698253862</v>
      </c>
      <c r="EW7" s="114">
        <f t="shared" si="18"/>
        <v>0.25336982469827785</v>
      </c>
      <c r="EX7" s="114">
        <f t="shared" si="18"/>
        <v>0.25105311963341048</v>
      </c>
      <c r="EY7" s="114">
        <f t="shared" si="18"/>
        <v>0.24859391465503933</v>
      </c>
      <c r="EZ7" s="114">
        <f t="shared" si="18"/>
        <v>0.24599241775632841</v>
      </c>
      <c r="FA7" s="114">
        <f t="shared" si="18"/>
        <v>0.24324886414375158</v>
      </c>
      <c r="FB7" s="114">
        <f t="shared" si="18"/>
        <v>0.24036351844746662</v>
      </c>
      <c r="FC7" s="114">
        <f t="shared" si="18"/>
        <v>0.2373366770541665</v>
      </c>
      <c r="FD7" s="114">
        <f t="shared" si="18"/>
        <v>0.23416867056155333</v>
      </c>
      <c r="FE7" s="114">
        <f t="shared" si="18"/>
        <v>0.2308598663534287</v>
      </c>
      <c r="FF7" s="114">
        <f t="shared" si="18"/>
        <v>0.22741067129415971</v>
      </c>
      <c r="FG7" s="114">
        <f t="shared" si="18"/>
        <v>0.22382153454102394</v>
      </c>
      <c r="FH7" s="114">
        <f t="shared" si="18"/>
        <v>0.22009295047268473</v>
      </c>
      <c r="FI7" s="114">
        <f t="shared" si="18"/>
        <v>0.21622546173173252</v>
      </c>
      <c r="FJ7" s="114">
        <f t="shared" si="18"/>
        <v>0.21221966237893763</v>
      </c>
      <c r="FK7" s="114">
        <f t="shared" si="18"/>
        <v>0.20807620115646941</v>
      </c>
      <c r="FL7" s="114">
        <f t="shared" si="18"/>
        <v>0.20379578485697447</v>
      </c>
      <c r="FM7" s="114">
        <f t="shared" si="18"/>
        <v>0.19937918179504432</v>
      </c>
      <c r="FN7" s="114">
        <f t="shared" si="18"/>
        <v>0.19482722537705932</v>
      </c>
      <c r="FO7" s="114">
        <f t="shared" si="18"/>
        <v>0.19014081776502501</v>
      </c>
      <c r="FP7" s="114">
        <f t="shared" si="18"/>
        <v>0.18532093362946611</v>
      </c>
      <c r="FQ7" s="114">
        <f t="shared" si="18"/>
        <v>0.18036862398593101</v>
      </c>
      <c r="FR7" s="114">
        <f t="shared" si="18"/>
        <v>0.17528502010907321</v>
      </c>
      <c r="FS7" s="114">
        <f t="shared" si="18"/>
        <v>0.17007133751770986</v>
      </c>
      <c r="FT7" s="114">
        <f t="shared" si="18"/>
        <v>0.16472888002360442</v>
      </c>
      <c r="FU7" s="114">
        <f t="shared" si="18"/>
        <v>0.15925904383607747</v>
      </c>
      <c r="FV7" s="114">
        <f t="shared" si="18"/>
        <v>0.15366332171388297</v>
      </c>
      <c r="FW7" s="114">
        <f t="shared" si="18"/>
        <v>0.14794330715503445</v>
      </c>
      <c r="FX7" s="114">
        <f t="shared" si="18"/>
        <v>0.14210069861454944</v>
      </c>
      <c r="FY7" s="114">
        <f t="shared" si="18"/>
        <v>0.13613730373931343</v>
      </c>
      <c r="FZ7" s="114">
        <f t="shared" si="18"/>
        <v>0.13005504360848086</v>
      </c>
      <c r="GA7" s="114">
        <f t="shared" si="18"/>
        <v>0.12385595696701657</v>
      </c>
      <c r="GB7" s="114">
        <f t="shared" si="18"/>
        <v>0.11754220443913699</v>
      </c>
      <c r="GC7" s="114">
        <f t="shared" si="18"/>
        <v>0.11111607270762391</v>
      </c>
      <c r="GD7" s="114">
        <f t="shared" si="18"/>
        <v>0.1045799786440762</v>
      </c>
      <c r="GE7" s="114">
        <f t="shared" si="18"/>
        <v>9.7936473374356403E-2</v>
      </c>
      <c r="GF7" s="114">
        <f t="shared" si="18"/>
        <v>9.1188246262576378E-2</v>
      </c>
      <c r="GG7" s="114">
        <f t="shared" si="18"/>
        <v>8.4338128796226819E-2</v>
      </c>
      <c r="GH7" s="114">
        <f t="shared" si="18"/>
        <v>7.7389098354035291E-2</v>
      </c>
      <c r="GI7" s="114">
        <f t="shared" si="18"/>
        <v>7.0344281837523503E-2</v>
      </c>
      <c r="GJ7" s="114">
        <f t="shared" si="18"/>
        <v>6.3206959146243413E-2</v>
      </c>
      <c r="GK7" s="114">
        <f t="shared" si="18"/>
        <v>5.5980566476027782E-2</v>
      </c>
      <c r="GL7" s="114">
        <f t="shared" si="18"/>
        <v>4.8668699418795036E-2</v>
      </c>
      <c r="GM7" s="114">
        <f t="shared" si="18"/>
        <v>4.1275115841779453E-2</v>
      </c>
      <c r="GN7" s="114">
        <f t="shared" si="18"/>
        <v>3.3803738523420002E-2</v>
      </c>
      <c r="GO7" s="114">
        <f t="shared" si="18"/>
        <v>2.6258657522569173E-2</v>
      </c>
      <c r="GP7" s="114">
        <f t="shared" si="18"/>
        <v>1.8644132257186641E-2</v>
      </c>
      <c r="GQ7" s="114">
        <f t="shared" si="18"/>
        <v>1.0964593268310452E-2</v>
      </c>
      <c r="GR7" s="114">
        <f t="shared" si="18"/>
        <v>3.2246436446481397E-3</v>
      </c>
      <c r="GS7" s="114">
        <f t="shared" si="18"/>
        <v>-4.5709399168867293E-3</v>
      </c>
      <c r="GT7" s="114">
        <f t="shared" si="18"/>
        <v>-1.2417206439673478E-2</v>
      </c>
      <c r="GU7" s="114">
        <f t="shared" si="18"/>
        <v>-2.030903040972909E-2</v>
      </c>
      <c r="GV7" s="114">
        <f t="shared" si="18"/>
        <v>-2.8241111956655907E-2</v>
      </c>
      <c r="GW7" s="114">
        <f t="shared" si="18"/>
        <v>-3.620797749758875E-2</v>
      </c>
      <c r="GX7" s="114">
        <f t="shared" si="18"/>
        <v>-4.4203980868126713E-2</v>
      </c>
      <c r="GY7" s="114">
        <f t="shared" si="18"/>
        <v>-5.2223304963605166E-2</v>
      </c>
      <c r="GZ7" s="114">
        <f t="shared" si="18"/>
        <v>-6.0259963913230408E-2</v>
      </c>
      <c r="HA7" s="114">
        <f t="shared" si="18"/>
        <v>-6.8307805808766275E-2</v>
      </c>
      <c r="HB7" s="114">
        <f t="shared" ref="HB7:JG7" si="19">HB73-HB75</f>
        <v>-7.6360516008115553E-2</v>
      </c>
      <c r="HC7" s="114">
        <f t="shared" si="19"/>
        <v>-8.4411621032942641E-2</v>
      </c>
      <c r="HD7" s="114">
        <f t="shared" si="19"/>
        <v>-9.2454493077862132E-2</v>
      </c>
      <c r="HE7" s="114">
        <f t="shared" si="19"/>
        <v>-0.10048235514698334</v>
      </c>
      <c r="HF7" s="114">
        <f t="shared" si="19"/>
        <v>-0.10848828683159439</v>
      </c>
      <c r="HG7" s="114">
        <f t="shared" si="19"/>
        <v>-0.11646523074067616</v>
      </c>
      <c r="HH7" s="114">
        <f t="shared" si="19"/>
        <v>-0.12440599959347853</v>
      </c>
      <c r="HI7" s="114">
        <f t="shared" si="19"/>
        <v>-0.13230328398085778</v>
      </c>
      <c r="HJ7" s="114">
        <f t="shared" si="19"/>
        <v>-0.1401496607992776</v>
      </c>
      <c r="HK7" s="114">
        <f t="shared" si="19"/>
        <v>-0.1479376023583665</v>
      </c>
      <c r="HL7" s="114">
        <f t="shared" si="19"/>
        <v>-0.15565948615981995</v>
      </c>
      <c r="HM7" s="114">
        <f t="shared" si="19"/>
        <v>-0.16330760534205258</v>
      </c>
      <c r="HN7" s="114">
        <f t="shared" si="19"/>
        <v>-0.17087417978153763</v>
      </c>
      <c r="HO7" s="114">
        <f t="shared" si="19"/>
        <v>-0.17835136783809435</v>
      </c>
      <c r="HP7" s="114">
        <f t="shared" si="19"/>
        <v>-0.18573127872766104</v>
      </c>
      <c r="HQ7" s="114">
        <f t="shared" si="19"/>
        <v>-0.19300598550225168</v>
      </c>
      <c r="HR7" s="114">
        <f t="shared" si="19"/>
        <v>-0.20016753861269088</v>
      </c>
      <c r="HS7" s="114">
        <f t="shared" si="19"/>
        <v>-0.2072079800259532</v>
      </c>
      <c r="HT7" s="114">
        <f t="shared" si="19"/>
        <v>-0.21411935786470337</v>
      </c>
      <c r="HU7" s="114">
        <f t="shared" si="19"/>
        <v>-0.22089374153270835</v>
      </c>
      <c r="HV7" s="114">
        <f t="shared" si="19"/>
        <v>-0.22752323728574275</v>
      </c>
      <c r="HW7" s="114">
        <f t="shared" si="19"/>
        <v>-0.23400000420378397</v>
      </c>
      <c r="HX7" s="114">
        <f t="shared" si="19"/>
        <v>-0.24031627051630888</v>
      </c>
      <c r="HY7" s="114">
        <f t="shared" si="19"/>
        <v>-0.24646435022897428</v>
      </c>
      <c r="HZ7" s="114">
        <f t="shared" si="19"/>
        <v>-0.25243665999635923</v>
      </c>
      <c r="IA7" s="114">
        <f t="shared" si="19"/>
        <v>-0.25822573618216005</v>
      </c>
      <c r="IB7" s="114">
        <f t="shared" si="19"/>
        <v>-0.26382425204521809</v>
      </c>
      <c r="IC7" s="114">
        <f t="shared" si="19"/>
        <v>-0.26922503498690098</v>
      </c>
      <c r="ID7" s="114">
        <f t="shared" si="19"/>
        <v>-0.27442108379296304</v>
      </c>
      <c r="IE7" s="114">
        <f t="shared" si="19"/>
        <v>-0.27940558580092834</v>
      </c>
      <c r="IF7" s="114">
        <f t="shared" si="19"/>
        <v>-0.28417193392214912</v>
      </c>
      <c r="IG7" s="114">
        <f t="shared" si="19"/>
        <v>-0.28871374344660161</v>
      </c>
      <c r="IH7" s="114">
        <f t="shared" si="19"/>
        <v>-0.29302486855740906</v>
      </c>
      <c r="II7" s="114">
        <f t="shared" si="19"/>
        <v>-0.29709941848170462</v>
      </c>
      <c r="IJ7" s="114">
        <f t="shared" si="19"/>
        <v>-0.30093177320453002</v>
      </c>
      <c r="IK7" s="114">
        <f t="shared" si="19"/>
        <v>-0.30451659867295611</v>
      </c>
      <c r="IL7" s="114">
        <f t="shared" si="19"/>
        <v>-0.30784886141864476</v>
      </c>
      <c r="IM7" s="114">
        <f t="shared" si="19"/>
        <v>-0.31092384252864402</v>
      </c>
      <c r="IN7" s="114">
        <f t="shared" si="19"/>
        <v>-0.31373715089621168</v>
      </c>
      <c r="IO7" s="114">
        <f t="shared" si="19"/>
        <v>-0.31628473568607163</v>
      </c>
      <c r="IP7" s="114">
        <f t="shared" si="19"/>
        <v>-0.31856289795148385</v>
      </c>
      <c r="IQ7" s="114">
        <f t="shared" si="19"/>
        <v>-0.32056830134408099</v>
      </c>
      <c r="IR7" s="114">
        <f t="shared" si="19"/>
        <v>-0.32229798186141512</v>
      </c>
      <c r="IS7" s="114">
        <f t="shared" si="19"/>
        <v>-0.32374935658148374</v>
      </c>
      <c r="IT7" s="114">
        <f t="shared" si="19"/>
        <v>-0.32492023133849202</v>
      </c>
      <c r="IU7" s="114">
        <f t="shared" si="19"/>
        <v>-0.32580880729910877</v>
      </c>
      <c r="IV7" s="114">
        <f t="shared" si="19"/>
        <v>-0.32641368640412871</v>
      </c>
      <c r="IW7" s="114">
        <f t="shared" si="19"/>
        <v>-0.32673387564626299</v>
      </c>
      <c r="IX7" s="114">
        <f t="shared" si="19"/>
        <v>-0.32676879016074345</v>
      </c>
      <c r="IY7" s="114">
        <f t="shared" si="19"/>
        <v>-0.32651825511176646</v>
      </c>
      <c r="IZ7" s="114">
        <f t="shared" si="19"/>
        <v>-0.32598250636418769</v>
      </c>
      <c r="JA7" s="114">
        <f t="shared" si="19"/>
        <v>-0.32516218993632329</v>
      </c>
      <c r="JB7" s="114">
        <f t="shared" si="19"/>
        <v>-0.32405836023629409</v>
      </c>
      <c r="JC7" s="114">
        <f t="shared" si="19"/>
        <v>-0.32267247709081825</v>
      </c>
      <c r="JD7" s="114">
        <f t="shared" si="19"/>
        <v>-0.32100640158179949</v>
      </c>
      <c r="JE7" s="114">
        <f t="shared" si="19"/>
        <v>-0.31906239071245057</v>
      </c>
      <c r="JF7" s="114">
        <f t="shared" si="19"/>
        <v>-0.31684309093063945</v>
      </c>
      <c r="JG7" s="114">
        <f t="shared" si="19"/>
        <v>-0.3143515305433251</v>
      </c>
    </row>
    <row r="8" spans="2:267" x14ac:dyDescent="0.25">
      <c r="B8" s="25"/>
      <c r="C8" s="156" t="s">
        <v>130</v>
      </c>
      <c r="D8" s="143"/>
      <c r="E8" s="109">
        <v>9.8000000000000007</v>
      </c>
      <c r="F8" s="4"/>
      <c r="G8" s="4"/>
      <c r="H8" s="4"/>
      <c r="I8" s="4"/>
      <c r="J8" s="4"/>
      <c r="K8" s="4"/>
      <c r="L8" s="4"/>
      <c r="M8" s="4"/>
      <c r="N8" s="26"/>
      <c r="P8" s="103" t="str">
        <f>P73</f>
        <v>Acceleration due to gravity at height in metres/sec/sec</v>
      </c>
      <c r="Q8" s="114">
        <f>Q73</f>
        <v>7.7372779322223932</v>
      </c>
      <c r="R8" s="114">
        <f>R73</f>
        <v>7.7370366459227604</v>
      </c>
      <c r="S8" s="114">
        <f>S73</f>
        <v>7.7363129591326754</v>
      </c>
      <c r="T8" s="114">
        <f>T73</f>
        <v>7.7351074922561738</v>
      </c>
      <c r="U8" s="114">
        <f t="shared" ref="U8:CF8" si="20">U73</f>
        <v>7.733421417139013</v>
      </c>
      <c r="V8" s="114">
        <f t="shared" si="20"/>
        <v>7.731256454602482</v>
      </c>
      <c r="W8" s="114">
        <f t="shared" si="20"/>
        <v>7.7286148707367399</v>
      </c>
      <c r="X8" s="114">
        <f t="shared" si="20"/>
        <v>7.7254994719694263</v>
      </c>
      <c r="Y8" s="114">
        <f t="shared" si="20"/>
        <v>7.7219135989307226</v>
      </c>
      <c r="Z8" s="114">
        <f t="shared" si="20"/>
        <v>7.7178611191410997</v>
      </c>
      <c r="AA8" s="114">
        <f t="shared" si="20"/>
        <v>7.7133464185529936</v>
      </c>
      <c r="AB8" s="114">
        <f t="shared" si="20"/>
        <v>7.7083743919824261</v>
      </c>
      <c r="AC8" s="114">
        <f t="shared" si="20"/>
        <v>7.7029504324710647</v>
      </c>
      <c r="AD8" s="114">
        <f t="shared" si="20"/>
        <v>7.6970804196234495</v>
      </c>
      <c r="AE8" s="114">
        <f t="shared" si="20"/>
        <v>7.6907707069680677</v>
      </c>
      <c r="AF8" s="114">
        <f t="shared" si="20"/>
        <v>7.6840281083945525</v>
      </c>
      <c r="AG8" s="114">
        <f t="shared" si="20"/>
        <v>7.6768598837224742</v>
      </c>
      <c r="AH8" s="114">
        <f t="shared" si="20"/>
        <v>7.6692737234602175</v>
      </c>
      <c r="AI8" s="114">
        <f t="shared" si="20"/>
        <v>7.6612777328148223</v>
      </c>
      <c r="AJ8" s="114">
        <f t="shared" si="20"/>
        <v>7.6528804150158543</v>
      </c>
      <c r="AK8" s="114">
        <f t="shared" si="20"/>
        <v>7.6440906540181368</v>
      </c>
      <c r="AL8" s="114">
        <f t="shared" si="20"/>
        <v>7.634917696649449</v>
      </c>
      <c r="AM8" s="114">
        <f t="shared" si="20"/>
        <v>7.6253711342703037</v>
      </c>
      <c r="AN8" s="114">
        <f t="shared" si="20"/>
        <v>7.6154608840134408</v>
      </c>
      <c r="AO8" s="114">
        <f t="shared" si="20"/>
        <v>7.6051971696708689</v>
      </c>
      <c r="AP8" s="114">
        <f t="shared" si="20"/>
        <v>7.59459050229606</v>
      </c>
      <c r="AQ8" s="114">
        <f t="shared" si="20"/>
        <v>7.5836516605883579</v>
      </c>
      <c r="AR8" s="114">
        <f t="shared" si="20"/>
        <v>7.5723916711257591</v>
      </c>
      <c r="AS8" s="114">
        <f t="shared" si="20"/>
        <v>7.5608217885109958</v>
      </c>
      <c r="AT8" s="114">
        <f t="shared" si="20"/>
        <v>7.5489534754942378</v>
      </c>
      <c r="AU8" s="114">
        <f t="shared" si="20"/>
        <v>7.5367983831340375</v>
      </c>
      <c r="AV8" s="114">
        <f t="shared" si="20"/>
        <v>7.5243683310558938</v>
      </c>
      <c r="AW8" s="114">
        <f t="shared" si="20"/>
        <v>7.5116752878655859</v>
      </c>
      <c r="AX8" s="114">
        <f t="shared" si="20"/>
        <v>7.4987313517718448</v>
      </c>
      <c r="AY8" s="114">
        <f t="shared" si="20"/>
        <v>7.4855487314701596</v>
      </c>
      <c r="AZ8" s="114">
        <f t="shared" si="20"/>
        <v>7.4721397273366943</v>
      </c>
      <c r="BA8" s="114">
        <f t="shared" si="20"/>
        <v>7.4585167129781285</v>
      </c>
      <c r="BB8" s="114">
        <f t="shared" si="20"/>
        <v>7.4446921171802352</v>
      </c>
      <c r="BC8" s="114">
        <f t="shared" si="20"/>
        <v>7.4306784062946294</v>
      </c>
      <c r="BD8" s="114">
        <f t="shared" si="20"/>
        <v>7.4164880670999223</v>
      </c>
      <c r="BE8" s="114">
        <f t="shared" si="20"/>
        <v>7.4021335901701306</v>
      </c>
      <c r="BF8" s="114">
        <f t="shared" si="20"/>
        <v>7.3876274537798379</v>
      </c>
      <c r="BG8" s="114">
        <f t="shared" si="20"/>
        <v>7.3729821083722928</v>
      </c>
      <c r="BH8" s="114">
        <f t="shared" si="20"/>
        <v>7.3582099616132659</v>
      </c>
      <c r="BI8" s="114">
        <f t="shared" si="20"/>
        <v>7.3433233640502742</v>
      </c>
      <c r="BJ8" s="114">
        <f t="shared" si="20"/>
        <v>7.3283345953934891</v>
      </c>
      <c r="BK8" s="114">
        <f t="shared" si="20"/>
        <v>7.3132558514316148</v>
      </c>
      <c r="BL8" s="114">
        <f t="shared" si="20"/>
        <v>7.2980992315929134</v>
      </c>
      <c r="BM8" s="114">
        <f t="shared" si="20"/>
        <v>7.2828767271586594</v>
      </c>
      <c r="BN8" s="114">
        <f t="shared" si="20"/>
        <v>7.267600210133514</v>
      </c>
      <c r="BO8" s="114">
        <f t="shared" si="20"/>
        <v>7.2522814227745691</v>
      </c>
      <c r="BP8" s="114">
        <f t="shared" si="20"/>
        <v>7.2369319677783608</v>
      </c>
      <c r="BQ8" s="114">
        <f t="shared" si="20"/>
        <v>7.2215632991226499</v>
      </c>
      <c r="BR8" s="114">
        <f t="shared" si="20"/>
        <v>7.2061867135575932</v>
      </c>
      <c r="BS8" s="114">
        <f t="shared" si="20"/>
        <v>7.1908133427387968</v>
      </c>
      <c r="BT8" s="114">
        <f t="shared" si="20"/>
        <v>7.1754541459927665</v>
      </c>
      <c r="BU8" s="114">
        <f t="shared" si="20"/>
        <v>7.1601199037035448</v>
      </c>
      <c r="BV8" s="114">
        <f t="shared" si="20"/>
        <v>7.1448212113076082</v>
      </c>
      <c r="BW8" s="114">
        <f t="shared" si="20"/>
        <v>7.129568473882693</v>
      </c>
      <c r="BX8" s="114">
        <f t="shared" si="20"/>
        <v>7.1143719013148097</v>
      </c>
      <c r="BY8" s="114">
        <f t="shared" si="20"/>
        <v>7.099241504026562</v>
      </c>
      <c r="BZ8" s="114">
        <f t="shared" si="20"/>
        <v>7.0841870892488732</v>
      </c>
      <c r="CA8" s="114">
        <f t="shared" si="20"/>
        <v>7.0692182578172371</v>
      </c>
      <c r="CB8" s="114">
        <f t="shared" si="20"/>
        <v>7.0543444014729548</v>
      </c>
      <c r="CC8" s="114">
        <f t="shared" si="20"/>
        <v>7.039574700649089</v>
      </c>
      <c r="CD8" s="114">
        <f t="shared" si="20"/>
        <v>7.0249181227204245</v>
      </c>
      <c r="CE8" s="114">
        <f t="shared" si="20"/>
        <v>7.0103834206963009</v>
      </c>
      <c r="CF8" s="114">
        <f t="shared" si="20"/>
        <v>6.9959791323348837</v>
      </c>
      <c r="CG8" s="114">
        <f t="shared" ref="CG8:ER8" si="21">CG73</f>
        <v>6.981713579657308</v>
      </c>
      <c r="CH8" s="114">
        <f t="shared" si="21"/>
        <v>6.9675948688400249</v>
      </c>
      <c r="CI8" s="114">
        <f t="shared" si="21"/>
        <v>6.9536308904636543</v>
      </c>
      <c r="CJ8" s="114">
        <f t="shared" si="21"/>
        <v>6.9398293200968055</v>
      </c>
      <c r="CK8" s="114">
        <f t="shared" si="21"/>
        <v>6.9261976191934673</v>
      </c>
      <c r="CL8" s="114">
        <f t="shared" si="21"/>
        <v>6.9127430362827553</v>
      </c>
      <c r="CM8" s="114">
        <f t="shared" si="21"/>
        <v>6.8994726084302318</v>
      </c>
      <c r="CN8" s="114">
        <f t="shared" si="21"/>
        <v>6.8863931629502195</v>
      </c>
      <c r="CO8" s="114">
        <f t="shared" si="21"/>
        <v>6.8735113193490474</v>
      </c>
      <c r="CP8" s="114">
        <f t="shared" si="21"/>
        <v>6.8608334914795925</v>
      </c>
      <c r="CQ8" s="114">
        <f t="shared" si="21"/>
        <v>6.8483658898879467</v>
      </c>
      <c r="CR8" s="114">
        <f t="shared" si="21"/>
        <v>6.8361145243335582</v>
      </c>
      <c r="CS8" s="114">
        <f t="shared" si="21"/>
        <v>6.8240852064648321</v>
      </c>
      <c r="CT8" s="114">
        <f t="shared" si="21"/>
        <v>6.8122835526325947</v>
      </c>
      <c r="CU8" s="114">
        <f t="shared" si="21"/>
        <v>6.8007149868246017</v>
      </c>
      <c r="CV8" s="114">
        <f t="shared" si="21"/>
        <v>6.7893847437046926</v>
      </c>
      <c r="CW8" s="114">
        <f t="shared" si="21"/>
        <v>6.7782978717409748</v>
      </c>
      <c r="CX8" s="114">
        <f t="shared" si="21"/>
        <v>6.7674592364079036</v>
      </c>
      <c r="CY8" s="114">
        <f t="shared" si="21"/>
        <v>6.7568735234478732</v>
      </c>
      <c r="CZ8" s="114">
        <f t="shared" si="21"/>
        <v>6.7465452421784278</v>
      </c>
      <c r="DA8" s="114">
        <f t="shared" si="21"/>
        <v>6.7364787288319583</v>
      </c>
      <c r="DB8" s="114">
        <f t="shared" si="21"/>
        <v>6.7266781499152559</v>
      </c>
      <c r="DC8" s="114">
        <f t="shared" si="21"/>
        <v>6.7171475055769578</v>
      </c>
      <c r="DD8" s="114">
        <f t="shared" si="21"/>
        <v>6.7078906329715089</v>
      </c>
      <c r="DE8" s="114">
        <f t="shared" si="21"/>
        <v>6.6989112096088306</v>
      </c>
      <c r="DF8" s="114">
        <f t="shared" si="21"/>
        <v>6.6902127566795002</v>
      </c>
      <c r="DG8" s="114">
        <f t="shared" si="21"/>
        <v>6.6817986423457398</v>
      </c>
      <c r="DH8" s="114">
        <f t="shared" si="21"/>
        <v>6.6736720849891267</v>
      </c>
      <c r="DI8" s="114">
        <f t="shared" si="21"/>
        <v>6.6658361564063995</v>
      </c>
      <c r="DJ8" s="114">
        <f t="shared" si="21"/>
        <v>6.6582937849453012</v>
      </c>
      <c r="DK8" s="114">
        <f t="shared" si="21"/>
        <v>6.6510477585728349</v>
      </c>
      <c r="DL8" s="114">
        <f t="shared" si="21"/>
        <v>6.6441007278688069</v>
      </c>
      <c r="DM8" s="114">
        <f t="shared" si="21"/>
        <v>6.6374552089380208</v>
      </c>
      <c r="DN8" s="114">
        <f t="shared" si="21"/>
        <v>6.6311135862348296</v>
      </c>
      <c r="DO8" s="114">
        <f t="shared" si="21"/>
        <v>6.6250781152942713</v>
      </c>
      <c r="DP8" s="114">
        <f t="shared" si="21"/>
        <v>6.6193509253643512</v>
      </c>
      <c r="DQ8" s="114">
        <f t="shared" si="21"/>
        <v>6.6139340219344156</v>
      </c>
      <c r="DR8" s="114">
        <f t="shared" si="21"/>
        <v>6.6088292891549667</v>
      </c>
      <c r="DS8" s="114">
        <f t="shared" si="21"/>
        <v>6.6040384921445572</v>
      </c>
      <c r="DT8" s="114">
        <f t="shared" si="21"/>
        <v>6.5995632791797725</v>
      </c>
      <c r="DU8" s="114">
        <f t="shared" si="21"/>
        <v>6.5954051837646235</v>
      </c>
      <c r="DV8" s="114">
        <f t="shared" si="21"/>
        <v>6.5915656265759077</v>
      </c>
      <c r="DW8" s="114">
        <f t="shared" si="21"/>
        <v>6.5880459172814767</v>
      </c>
      <c r="DX8" s="114">
        <f t="shared" si="21"/>
        <v>6.5848472562285494</v>
      </c>
      <c r="DY8" s="114">
        <f t="shared" si="21"/>
        <v>6.5819707359994357</v>
      </c>
      <c r="DZ8" s="114">
        <f t="shared" si="21"/>
        <v>6.5794173428324063</v>
      </c>
      <c r="EA8" s="114">
        <f t="shared" si="21"/>
        <v>6.5771879579055019</v>
      </c>
      <c r="EB8" s="114">
        <f t="shared" si="21"/>
        <v>6.5752833584814541</v>
      </c>
      <c r="EC8" s="114">
        <f t="shared" si="21"/>
        <v>6.5737042189119865</v>
      </c>
      <c r="ED8" s="114">
        <f t="shared" si="21"/>
        <v>6.5724511115000395</v>
      </c>
      <c r="EE8" s="114">
        <f t="shared" si="21"/>
        <v>6.5715245072186113</v>
      </c>
      <c r="EF8" s="114">
        <f t="shared" si="21"/>
        <v>6.5709247762851186</v>
      </c>
      <c r="EG8" s="114">
        <f t="shared" si="21"/>
        <v>6.5706521885903708</v>
      </c>
      <c r="EH8" s="114">
        <f t="shared" si="21"/>
        <v>6.5707069139813985</v>
      </c>
      <c r="EI8" s="114">
        <f t="shared" si="21"/>
        <v>6.5710890223975715</v>
      </c>
      <c r="EJ8" s="114">
        <f t="shared" si="21"/>
        <v>6.5717984838596406</v>
      </c>
      <c r="EK8" s="114">
        <f t="shared" si="21"/>
        <v>6.5728351683114337</v>
      </c>
      <c r="EL8" s="114">
        <f t="shared" si="21"/>
        <v>6.5741988453141982</v>
      </c>
      <c r="EM8" s="114">
        <f t="shared" si="21"/>
        <v>6.5758891835936808</v>
      </c>
      <c r="EN8" s="114">
        <f t="shared" si="21"/>
        <v>6.5779057504402569</v>
      </c>
      <c r="EO8" s="114">
        <f t="shared" si="21"/>
        <v>6.5802480109625696</v>
      </c>
      <c r="EP8" s="114">
        <f t="shared" si="21"/>
        <v>6.5829153271953329</v>
      </c>
      <c r="EQ8" s="114">
        <f t="shared" si="21"/>
        <v>6.5859069570621394</v>
      </c>
      <c r="ER8" s="114">
        <f t="shared" si="21"/>
        <v>6.5892220531943009</v>
      </c>
      <c r="ES8" s="114">
        <f t="shared" ref="ES8:HD8" si="22">ES73</f>
        <v>6.5928596616069655</v>
      </c>
      <c r="ET8" s="114">
        <f t="shared" si="22"/>
        <v>6.5968187202339204</v>
      </c>
      <c r="EU8" s="114">
        <f t="shared" si="22"/>
        <v>6.6010980573227762</v>
      </c>
      <c r="EV8" s="114">
        <f t="shared" si="22"/>
        <v>6.6056963896923966</v>
      </c>
      <c r="EW8" s="114">
        <f t="shared" si="22"/>
        <v>6.6106123208547078</v>
      </c>
      <c r="EX8" s="114">
        <f t="shared" si="22"/>
        <v>6.6158443390032646</v>
      </c>
      <c r="EY8" s="114">
        <f t="shared" si="22"/>
        <v>6.6213908148712202</v>
      </c>
      <c r="EZ8" s="114">
        <f t="shared" si="22"/>
        <v>6.6272499994616307</v>
      </c>
      <c r="FA8" s="114">
        <f t="shared" si="22"/>
        <v>6.6334200216533263</v>
      </c>
      <c r="FB8" s="114">
        <f t="shared" si="22"/>
        <v>6.6398988856858603</v>
      </c>
      <c r="FC8" s="114">
        <f t="shared" si="22"/>
        <v>6.6466844685274156</v>
      </c>
      <c r="FD8" s="114">
        <f t="shared" si="22"/>
        <v>6.6537745171299099</v>
      </c>
      <c r="FE8" s="114">
        <f t="shared" si="22"/>
        <v>6.6611666455758138</v>
      </c>
      <c r="FF8" s="114">
        <f t="shared" si="22"/>
        <v>6.6688583321217161</v>
      </c>
      <c r="FG8" s="114">
        <f t="shared" si="22"/>
        <v>6.6768469161439468</v>
      </c>
      <c r="FH8" s="114">
        <f t="shared" si="22"/>
        <v>6.685129594992083</v>
      </c>
      <c r="FI8" s="114">
        <f t="shared" si="22"/>
        <v>6.6937034207565738</v>
      </c>
      <c r="FJ8" s="114">
        <f t="shared" si="22"/>
        <v>6.7025652969571574</v>
      </c>
      <c r="FK8" s="114">
        <f t="shared" si="22"/>
        <v>6.7117119751592895</v>
      </c>
      <c r="FL8" s="114">
        <f t="shared" si="22"/>
        <v>6.7211400515262714</v>
      </c>
      <c r="FM8" s="114">
        <f t="shared" si="22"/>
        <v>6.7308459633152777</v>
      </c>
      <c r="FN8" s="114">
        <f t="shared" si="22"/>
        <v>6.7408259853260768</v>
      </c>
      <c r="FO8" s="114">
        <f t="shared" si="22"/>
        <v>6.7510762263117812</v>
      </c>
      <c r="FP8" s="114">
        <f t="shared" si="22"/>
        <v>6.7615926253615291</v>
      </c>
      <c r="FQ8" s="114">
        <f t="shared" si="22"/>
        <v>6.7723709482656425</v>
      </c>
      <c r="FR8" s="114">
        <f t="shared" si="22"/>
        <v>6.783406783874411</v>
      </c>
      <c r="FS8" s="114">
        <f t="shared" si="22"/>
        <v>6.7946955404622846</v>
      </c>
      <c r="FT8" s="114">
        <f t="shared" si="22"/>
        <v>6.8062324421099119</v>
      </c>
      <c r="FU8" s="114">
        <f t="shared" si="22"/>
        <v>6.8180125251171386</v>
      </c>
      <c r="FV8" s="114">
        <f t="shared" si="22"/>
        <v>6.8300306344607407</v>
      </c>
      <c r="FW8" s="114">
        <f t="shared" si="22"/>
        <v>6.8422814203113536</v>
      </c>
      <c r="FX8" s="114">
        <f t="shared" si="22"/>
        <v>6.8547593346247631</v>
      </c>
      <c r="FY8" s="114">
        <f t="shared" si="22"/>
        <v>6.8674586278233898</v>
      </c>
      <c r="FZ8" s="114">
        <f t="shared" si="22"/>
        <v>6.8803733455845073</v>
      </c>
      <c r="GA8" s="114">
        <f t="shared" si="22"/>
        <v>6.893497325752441</v>
      </c>
      <c r="GB8" s="114">
        <f t="shared" si="22"/>
        <v>6.9068241953926188</v>
      </c>
      <c r="GC8" s="114">
        <f t="shared" si="22"/>
        <v>6.9203473680060617</v>
      </c>
      <c r="GD8" s="114">
        <f t="shared" si="22"/>
        <v>6.9340600409235593</v>
      </c>
      <c r="GE8" s="114">
        <f t="shared" si="22"/>
        <v>6.9479551928993288</v>
      </c>
      <c r="GF8" s="114">
        <f t="shared" si="22"/>
        <v>6.9620255819246717</v>
      </c>
      <c r="GG8" s="114">
        <f t="shared" si="22"/>
        <v>6.9762637432825985</v>
      </c>
      <c r="GH8" s="114">
        <f t="shared" si="22"/>
        <v>6.9906619878650176</v>
      </c>
      <c r="GI8" s="114">
        <f t="shared" si="22"/>
        <v>7.0052124007744752</v>
      </c>
      <c r="GJ8" s="114">
        <f t="shared" si="22"/>
        <v>7.0199068402329834</v>
      </c>
      <c r="GK8" s="114">
        <f t="shared" si="22"/>
        <v>7.0347369368207158</v>
      </c>
      <c r="GL8" s="114">
        <f t="shared" si="22"/>
        <v>7.0496940930677718</v>
      </c>
      <c r="GM8" s="114">
        <f t="shared" si="22"/>
        <v>7.0647694834223769</v>
      </c>
      <c r="GN8" s="114">
        <f t="shared" si="22"/>
        <v>7.0799540546190931</v>
      </c>
      <c r="GO8" s="114">
        <f t="shared" si="22"/>
        <v>7.0952385264706201</v>
      </c>
      <c r="GP8" s="114">
        <f t="shared" si="22"/>
        <v>7.1106133931068056</v>
      </c>
      <c r="GQ8" s="114">
        <f t="shared" si="22"/>
        <v>7.1260689246843052</v>
      </c>
      <c r="GR8" s="114">
        <f t="shared" si="22"/>
        <v>7.1415951695900874</v>
      </c>
      <c r="GS8" s="114">
        <f t="shared" si="22"/>
        <v>7.1571819571616757</v>
      </c>
      <c r="GT8" s="114">
        <f t="shared" si="22"/>
        <v>7.1728189009464218</v>
      </c>
      <c r="GU8" s="114">
        <f t="shared" si="22"/>
        <v>7.1884954025215775</v>
      </c>
      <c r="GV8" s="114">
        <f t="shared" si="22"/>
        <v>7.2042006558961171</v>
      </c>
      <c r="GW8" s="114">
        <f t="shared" si="22"/>
        <v>7.2199236525143524</v>
      </c>
      <c r="GX8" s="114">
        <f t="shared" si="22"/>
        <v>7.2356531868802971</v>
      </c>
      <c r="GY8" s="114">
        <f t="shared" si="22"/>
        <v>7.2513778628205543</v>
      </c>
      <c r="GZ8" s="114">
        <f t="shared" si="22"/>
        <v>7.2670861004020448</v>
      </c>
      <c r="HA8" s="114">
        <f t="shared" si="22"/>
        <v>7.2827661435193765</v>
      </c>
      <c r="HB8" s="114">
        <f t="shared" si="22"/>
        <v>7.298406068164879</v>
      </c>
      <c r="HC8" s="114">
        <f t="shared" si="22"/>
        <v>7.3139937913924689</v>
      </c>
      <c r="HD8" s="114">
        <f t="shared" si="22"/>
        <v>7.3295170809843704</v>
      </c>
      <c r="HE8" s="114">
        <f t="shared" ref="HE8:JG8" si="23">HE73</f>
        <v>7.3449635658274941</v>
      </c>
      <c r="HF8" s="114">
        <f t="shared" si="23"/>
        <v>7.3603207470038541</v>
      </c>
      <c r="HG8" s="114">
        <f t="shared" si="23"/>
        <v>7.375576009596732</v>
      </c>
      <c r="HH8" s="114">
        <f t="shared" si="23"/>
        <v>7.3907166352116782</v>
      </c>
      <c r="HI8" s="114">
        <f t="shared" si="23"/>
        <v>7.405729815208324</v>
      </c>
      <c r="HJ8" s="114">
        <f t="shared" si="23"/>
        <v>7.4206026646361094</v>
      </c>
      <c r="HK8" s="114">
        <f t="shared" si="23"/>
        <v>7.4353222368636587</v>
      </c>
      <c r="HL8" s="114">
        <f t="shared" si="23"/>
        <v>7.4498755388883247</v>
      </c>
      <c r="HM8" s="114">
        <f t="shared" si="23"/>
        <v>7.4642495473088655</v>
      </c>
      <c r="HN8" s="114">
        <f t="shared" si="23"/>
        <v>7.4784312249407874</v>
      </c>
      <c r="HO8" s="114">
        <f t="shared" si="23"/>
        <v>7.4924075380501272</v>
      </c>
      <c r="HP8" s="114">
        <f t="shared" si="23"/>
        <v>7.5061654741779114</v>
      </c>
      <c r="HQ8" s="114">
        <f t="shared" si="23"/>
        <v>7.519692060523667</v>
      </c>
      <c r="HR8" s="114">
        <f t="shared" si="23"/>
        <v>7.5329743828526832</v>
      </c>
      <c r="HS8" s="114">
        <f t="shared" si="23"/>
        <v>7.5459996048879985</v>
      </c>
      <c r="HT8" s="114">
        <f t="shared" si="23"/>
        <v>7.558754988144349</v>
      </c>
      <c r="HU8" s="114">
        <f t="shared" si="23"/>
        <v>7.5712279121576698</v>
      </c>
      <c r="HV8" s="114">
        <f t="shared" si="23"/>
        <v>7.5834058950602214</v>
      </c>
      <c r="HW8" s="114">
        <f t="shared" si="23"/>
        <v>7.5952766144479398</v>
      </c>
      <c r="HX8" s="114">
        <f t="shared" si="23"/>
        <v>7.6068279284833293</v>
      </c>
      <c r="HY8" s="114">
        <f t="shared" si="23"/>
        <v>7.6180478971741108</v>
      </c>
      <c r="HZ8" s="114">
        <f t="shared" si="23"/>
        <v>7.6289248037649031</v>
      </c>
      <c r="IA8" s="114">
        <f t="shared" si="23"/>
        <v>7.639447176176561</v>
      </c>
      <c r="IB8" s="114">
        <f t="shared" si="23"/>
        <v>7.6496038084253808</v>
      </c>
      <c r="IC8" s="114">
        <f t="shared" si="23"/>
        <v>7.6593837819522381</v>
      </c>
      <c r="ID8" s="114">
        <f t="shared" si="23"/>
        <v>7.6687764867899961</v>
      </c>
      <c r="IE8" s="114">
        <f t="shared" si="23"/>
        <v>7.6777716424959532</v>
      </c>
      <c r="IF8" s="114">
        <f t="shared" si="23"/>
        <v>7.6863593187751365</v>
      </c>
      <c r="IG8" s="114">
        <f t="shared" si="23"/>
        <v>7.694529955719462</v>
      </c>
      <c r="IH8" s="114">
        <f t="shared" si="23"/>
        <v>7.7022743835875307</v>
      </c>
      <c r="II8" s="114">
        <f t="shared" si="23"/>
        <v>7.7095838420499545</v>
      </c>
      <c r="IJ8" s="114">
        <f t="shared" si="23"/>
        <v>7.7164499988256843</v>
      </c>
      <c r="IK8" s="114">
        <f t="shared" si="23"/>
        <v>7.722864967635811</v>
      </c>
      <c r="IL8" s="114">
        <f t="shared" si="23"/>
        <v>7.7288213254027749</v>
      </c>
      <c r="IM8" s="114">
        <f t="shared" si="23"/>
        <v>7.7343121286248566</v>
      </c>
      <c r="IN8" s="114">
        <f t="shared" si="23"/>
        <v>7.7393309288581387</v>
      </c>
      <c r="IO8" s="114">
        <f t="shared" si="23"/>
        <v>7.743871787241007</v>
      </c>
      <c r="IP8" s="114">
        <f t="shared" si="23"/>
        <v>7.7479292879993995</v>
      </c>
      <c r="IQ8" s="114">
        <f t="shared" si="23"/>
        <v>7.7514985508747705</v>
      </c>
      <c r="IR8" s="114">
        <f t="shared" si="23"/>
        <v>7.754575242420688</v>
      </c>
      <c r="IS8" s="114">
        <f t="shared" si="23"/>
        <v>7.7571555861184969</v>
      </c>
      <c r="IT8" s="114">
        <f t="shared" si="23"/>
        <v>7.7592363712672245</v>
      </c>
      <c r="IU8" s="114">
        <f t="shared" si="23"/>
        <v>7.7608149606079406</v>
      </c>
      <c r="IV8" s="114">
        <f t="shared" si="23"/>
        <v>7.7618892966482953</v>
      </c>
      <c r="IW8" s="114">
        <f t="shared" si="23"/>
        <v>7.7624579066584607</v>
      </c>
      <c r="IX8" s="114">
        <f t="shared" si="23"/>
        <v>7.7625199063156121</v>
      </c>
      <c r="IY8" s="114">
        <f t="shared" si="23"/>
        <v>7.76207500198006</v>
      </c>
      <c r="IZ8" s="114">
        <f t="shared" si="23"/>
        <v>7.7611234915923326</v>
      </c>
      <c r="JA8" s="114">
        <f t="shared" si="23"/>
        <v>7.7596662641866274</v>
      </c>
      <c r="JB8" s="114">
        <f t="shared" si="23"/>
        <v>7.7577047980224085</v>
      </c>
      <c r="JC8" s="114">
        <f t="shared" si="23"/>
        <v>7.7552411573420761</v>
      </c>
      <c r="JD8" s="114">
        <f t="shared" si="23"/>
        <v>7.7522779877689025</v>
      </c>
      <c r="JE8" s="114">
        <f t="shared" si="23"/>
        <v>7.7488185103654379</v>
      </c>
      <c r="JF8" s="114">
        <f t="shared" si="23"/>
        <v>7.7448665143785806</v>
      </c>
      <c r="JG8" s="114">
        <f t="shared" si="23"/>
        <v>7.7404263487032381</v>
      </c>
    </row>
    <row r="9" spans="2:267" x14ac:dyDescent="0.25">
      <c r="B9" s="25"/>
      <c r="C9" s="156" t="s">
        <v>132</v>
      </c>
      <c r="D9" s="143"/>
      <c r="E9" s="108">
        <v>800</v>
      </c>
      <c r="F9" s="4"/>
      <c r="G9" s="4"/>
      <c r="H9" s="4"/>
      <c r="I9" s="4"/>
      <c r="J9" s="4"/>
      <c r="K9" s="4"/>
      <c r="L9" s="4"/>
      <c r="M9" s="4"/>
      <c r="N9" s="26"/>
      <c r="P9" s="103" t="str">
        <f>P75</f>
        <v>Centripetal acceleration at speed in metres/sec/sec</v>
      </c>
      <c r="Q9" s="114">
        <f>Q75</f>
        <v>8.0498639606841778</v>
      </c>
      <c r="R9" s="114">
        <f>R75</f>
        <v>8.0494874122206657</v>
      </c>
      <c r="S9" s="114">
        <f>S75</f>
        <v>8.0483580706354747</v>
      </c>
      <c r="T9" s="114">
        <f>T75</f>
        <v>8.0464770096252174</v>
      </c>
      <c r="U9" s="114">
        <f t="shared" ref="U9:CF9" si="24">U75</f>
        <v>8.0438462332593925</v>
      </c>
      <c r="V9" s="114">
        <f t="shared" si="24"/>
        <v>8.0404686712566331</v>
      </c>
      <c r="W9" s="114">
        <f t="shared" si="24"/>
        <v>8.0363481719418104</v>
      </c>
      <c r="X9" s="114">
        <f t="shared" si="24"/>
        <v>8.0314894929165845</v>
      </c>
      <c r="Y9" s="114">
        <f t="shared" si="24"/>
        <v>8.0258982894868751</v>
      </c>
      <c r="Z9" s="114">
        <f t="shared" si="24"/>
        <v>8.0195811009010409</v>
      </c>
      <c r="AA9" s="114">
        <f t="shared" si="24"/>
        <v>8.0125453344626685</v>
      </c>
      <c r="AB9" s="114">
        <f t="shared" si="24"/>
        <v>8.0047992475913183</v>
      </c>
      <c r="AC9" s="114">
        <f t="shared" si="24"/>
        <v>7.996351927913703</v>
      </c>
      <c r="AD9" s="114">
        <f t="shared" si="24"/>
        <v>7.9872132714760271</v>
      </c>
      <c r="AE9" s="114">
        <f t="shared" si="24"/>
        <v>7.9773939591761094</v>
      </c>
      <c r="AF9" s="114">
        <f t="shared" si="24"/>
        <v>7.9669054315208756</v>
      </c>
      <c r="AG9" s="114">
        <f t="shared" si="24"/>
        <v>7.9557598618210763</v>
      </c>
      <c r="AH9" s="114">
        <f t="shared" si="24"/>
        <v>7.9439701279407009</v>
      </c>
      <c r="AI9" s="114">
        <f t="shared" si="24"/>
        <v>7.9315497827231853</v>
      </c>
      <c r="AJ9" s="114">
        <f t="shared" si="24"/>
        <v>7.9185130232204077</v>
      </c>
      <c r="AK9" s="114">
        <f t="shared" si="24"/>
        <v>7.9048746588535801</v>
      </c>
      <c r="AL9" s="114">
        <f t="shared" si="24"/>
        <v>7.8906500786372877</v>
      </c>
      <c r="AM9" s="114">
        <f t="shared" si="24"/>
        <v>7.8758552175993692</v>
      </c>
      <c r="AN9" s="114">
        <f t="shared" si="24"/>
        <v>7.8605065225298709</v>
      </c>
      <c r="AO9" s="114">
        <f t="shared" si="24"/>
        <v>7.8446209171921257</v>
      </c>
      <c r="AP9" s="114">
        <f t="shared" si="24"/>
        <v>7.8282157671279275</v>
      </c>
      <c r="AQ9" s="114">
        <f t="shared" si="24"/>
        <v>7.8113088441871499</v>
      </c>
      <c r="AR9" s="114">
        <f t="shared" si="24"/>
        <v>7.7939182909095859</v>
      </c>
      <c r="AS9" s="114">
        <f t="shared" si="24"/>
        <v>7.7760625848838165</v>
      </c>
      <c r="AT9" s="114">
        <f t="shared" si="24"/>
        <v>7.7577605032040688</v>
      </c>
      <c r="AU9" s="114">
        <f t="shared" si="24"/>
        <v>7.7390310871418704</v>
      </c>
      <c r="AV9" s="114">
        <f t="shared" si="24"/>
        <v>7.7198936071443764</v>
      </c>
      <c r="AW9" s="114">
        <f t="shared" si="24"/>
        <v>7.7003675282661579</v>
      </c>
      <c r="AX9" s="114">
        <f t="shared" si="24"/>
        <v>7.6804724761354066</v>
      </c>
      <c r="AY9" s="114">
        <f t="shared" si="24"/>
        <v>7.6602282035496723</v>
      </c>
      <c r="AZ9" s="114">
        <f t="shared" si="24"/>
        <v>7.6396545577898625</v>
      </c>
      <c r="BA9" s="114">
        <f t="shared" si="24"/>
        <v>7.6187714487347309</v>
      </c>
      <c r="BB9" s="114">
        <f t="shared" si="24"/>
        <v>7.5975988178514688</v>
      </c>
      <c r="BC9" s="114">
        <f t="shared" si="24"/>
        <v>7.5761566081310532</v>
      </c>
      <c r="BD9" s="114">
        <f t="shared" si="24"/>
        <v>7.5544647350302849</v>
      </c>
      <c r="BE9" s="114">
        <f t="shared" si="24"/>
        <v>7.5325430584754178</v>
      </c>
      <c r="BF9" s="114">
        <f t="shared" si="24"/>
        <v>7.5104113559754815</v>
      </c>
      <c r="BG9" s="114">
        <f t="shared" si="24"/>
        <v>7.4880892968866135</v>
      </c>
      <c r="BH9" s="114">
        <f t="shared" si="24"/>
        <v>7.465596417861903</v>
      </c>
      <c r="BI9" s="114">
        <f t="shared" si="24"/>
        <v>7.4429520995149492</v>
      </c>
      <c r="BJ9" s="114">
        <f t="shared" si="24"/>
        <v>7.4201755443187425</v>
      </c>
      <c r="BK9" s="114">
        <f t="shared" si="24"/>
        <v>7.3972857557555161</v>
      </c>
      <c r="BL9" s="114">
        <f t="shared" si="24"/>
        <v>7.3743015187272665</v>
      </c>
      <c r="BM9" s="114">
        <f t="shared" si="24"/>
        <v>7.3512413812310333</v>
      </c>
      <c r="BN9" s="114">
        <f t="shared" si="24"/>
        <v>7.3281236372977183</v>
      </c>
      <c r="BO9" s="114">
        <f t="shared" si="24"/>
        <v>7.3049663111881351</v>
      </c>
      <c r="BP9" s="114">
        <f t="shared" si="24"/>
        <v>7.2817871428353769</v>
      </c>
      <c r="BQ9" s="114">
        <f t="shared" si="24"/>
        <v>7.2586035745181023</v>
      </c>
      <c r="BR9" s="114">
        <f t="shared" si="24"/>
        <v>7.2354327387453328</v>
      </c>
      <c r="BS9" s="114">
        <f t="shared" si="24"/>
        <v>7.212291447329652</v>
      </c>
      <c r="BT9" s="114">
        <f t="shared" si="24"/>
        <v>7.1891961816222745</v>
      </c>
      <c r="BU9" s="114">
        <f t="shared" si="24"/>
        <v>7.1661630838804102</v>
      </c>
      <c r="BV9" s="114">
        <f t="shared" si="24"/>
        <v>7.1432079497346512</v>
      </c>
      <c r="BW9" s="114">
        <f t="shared" si="24"/>
        <v>7.1203462217217224</v>
      </c>
      <c r="BX9" s="114">
        <f t="shared" si="24"/>
        <v>7.0975929838457574</v>
      </c>
      <c r="BY9" s="114">
        <f t="shared" si="24"/>
        <v>7.0749629571296033</v>
      </c>
      <c r="BZ9" s="114">
        <f t="shared" si="24"/>
        <v>7.0524704961160944</v>
      </c>
      <c r="CA9" s="114">
        <f t="shared" si="24"/>
        <v>7.0301295862780355</v>
      </c>
      <c r="CB9" s="114">
        <f t="shared" si="24"/>
        <v>7.0079538422947252</v>
      </c>
      <c r="CC9" s="114">
        <f t="shared" si="24"/>
        <v>6.9859565071520908</v>
      </c>
      <c r="CD9" s="114">
        <f t="shared" si="24"/>
        <v>6.9641504520231585</v>
      </c>
      <c r="CE9" s="114">
        <f t="shared" si="24"/>
        <v>6.9425481768852357</v>
      </c>
      <c r="CF9" s="114">
        <f t="shared" si="24"/>
        <v>6.9211618118302427</v>
      </c>
      <c r="CG9" s="114">
        <f t="shared" ref="CG9:ER9" si="25">CG75</f>
        <v>6.9000031190247295</v>
      </c>
      <c r="CH9" s="114">
        <f t="shared" si="25"/>
        <v>6.8790834952765394</v>
      </c>
      <c r="CI9" s="114">
        <f t="shared" si="25"/>
        <v>6.8584139751654645</v>
      </c>
      <c r="CJ9" s="114">
        <f t="shared" si="25"/>
        <v>6.8380052346959594</v>
      </c>
      <c r="CK9" s="114">
        <f t="shared" si="25"/>
        <v>6.8178675954307515</v>
      </c>
      <c r="CL9" s="114">
        <f t="shared" si="25"/>
        <v>6.7980110290649778</v>
      </c>
      <c r="CM9" s="114">
        <f t="shared" si="25"/>
        <v>6.778445162401626</v>
      </c>
      <c r="CN9" s="114">
        <f t="shared" si="25"/>
        <v>6.7591792826899102</v>
      </c>
      <c r="CO9" s="114">
        <f t="shared" si="25"/>
        <v>6.7402223432895454</v>
      </c>
      <c r="CP9" s="114">
        <f t="shared" si="25"/>
        <v>6.7215829696249951</v>
      </c>
      <c r="CQ9" s="114">
        <f t="shared" si="25"/>
        <v>6.7032694653950227</v>
      </c>
      <c r="CR9" s="114">
        <f t="shared" si="25"/>
        <v>6.6852898190041765</v>
      </c>
      <c r="CS9" s="114">
        <f t="shared" si="25"/>
        <v>6.6676517101842014</v>
      </c>
      <c r="CT9" s="114">
        <f t="shared" si="25"/>
        <v>6.6503625167746048</v>
      </c>
      <c r="CU9" s="114">
        <f t="shared" si="25"/>
        <v>6.6334293216331011</v>
      </c>
      <c r="CV9" s="114">
        <f t="shared" si="25"/>
        <v>6.6168589196478633</v>
      </c>
      <c r="CW9" s="114">
        <f t="shared" si="25"/>
        <v>6.6006578248249879</v>
      </c>
      <c r="CX9" s="114">
        <f t="shared" si="25"/>
        <v>6.5848322774258161</v>
      </c>
      <c r="CY9" s="114">
        <f t="shared" si="25"/>
        <v>6.569388251130162</v>
      </c>
      <c r="CZ9" s="114">
        <f t="shared" si="25"/>
        <v>6.5543314602027207</v>
      </c>
      <c r="DA9" s="114">
        <f t="shared" si="25"/>
        <v>6.5396673666412646</v>
      </c>
      <c r="DB9" s="114">
        <f t="shared" si="25"/>
        <v>6.5254011872864774</v>
      </c>
      <c r="DC9" s="114">
        <f t="shared" si="25"/>
        <v>6.5115379008744139</v>
      </c>
      <c r="DD9" s="114">
        <f t="shared" si="25"/>
        <v>6.4980822550138342</v>
      </c>
      <c r="DE9" s="114">
        <f t="shared" si="25"/>
        <v>6.4850387730717571</v>
      </c>
      <c r="DF9" s="114">
        <f t="shared" si="25"/>
        <v>6.4724117609516707</v>
      </c>
      <c r="DG9" s="114">
        <f t="shared" si="25"/>
        <v>6.4602053137498539</v>
      </c>
      <c r="DH9" s="114">
        <f t="shared" si="25"/>
        <v>6.4484233222763798</v>
      </c>
      <c r="DI9" s="114">
        <f t="shared" si="25"/>
        <v>6.4370694794281578</v>
      </c>
      <c r="DJ9" s="114">
        <f t="shared" si="25"/>
        <v>6.4261472864024789</v>
      </c>
      <c r="DK9" s="114">
        <f t="shared" si="25"/>
        <v>6.4156600587402437</v>
      </c>
      <c r="DL9" s="114">
        <f t="shared" si="25"/>
        <v>6.4056109321889334</v>
      </c>
      <c r="DM9" s="114">
        <f t="shared" si="25"/>
        <v>6.3960028683762395</v>
      </c>
      <c r="DN9" s="114">
        <f t="shared" si="25"/>
        <v>6.386838660285834</v>
      </c>
      <c r="DO9" s="114">
        <f t="shared" si="25"/>
        <v>6.3781209375276324</v>
      </c>
      <c r="DP9" s="114">
        <f t="shared" si="25"/>
        <v>6.3698521713954186</v>
      </c>
      <c r="DQ9" s="114">
        <f t="shared" si="25"/>
        <v>6.3620346797053822</v>
      </c>
      <c r="DR9" s="114">
        <f t="shared" si="25"/>
        <v>6.3546706314096806</v>
      </c>
      <c r="DS9" s="114">
        <f t="shared" si="25"/>
        <v>6.3477620509795862</v>
      </c>
      <c r="DT9" s="114">
        <f t="shared" si="25"/>
        <v>6.3413108225534298</v>
      </c>
      <c r="DU9" s="114">
        <f t="shared" si="25"/>
        <v>6.3353186938448207</v>
      </c>
      <c r="DV9" s="114">
        <f t="shared" si="25"/>
        <v>6.329787279807209</v>
      </c>
      <c r="DW9" s="114">
        <f t="shared" si="25"/>
        <v>6.3247180660511217</v>
      </c>
      <c r="DX9" s="114">
        <f t="shared" si="25"/>
        <v>6.3201124120108938</v>
      </c>
      <c r="DY9" s="114">
        <f t="shared" si="25"/>
        <v>6.3159715538578602</v>
      </c>
      <c r="DZ9" s="114">
        <f t="shared" si="25"/>
        <v>6.3122966071575277</v>
      </c>
      <c r="EA9" s="114">
        <f t="shared" si="25"/>
        <v>6.3090885692682876</v>
      </c>
      <c r="EB9" s="114">
        <f t="shared" si="25"/>
        <v>6.3063483214796827</v>
      </c>
      <c r="EC9" s="114">
        <f t="shared" si="25"/>
        <v>6.3040766308883125</v>
      </c>
      <c r="ED9" s="114">
        <f t="shared" si="25"/>
        <v>6.302274152009872</v>
      </c>
      <c r="EE9" s="114">
        <f t="shared" si="25"/>
        <v>6.3009414281258378</v>
      </c>
      <c r="EF9" s="114">
        <f t="shared" si="25"/>
        <v>6.3000788923636479</v>
      </c>
      <c r="EG9" s="114">
        <f t="shared" si="25"/>
        <v>6.2996868685093164</v>
      </c>
      <c r="EH9" s="114">
        <f t="shared" si="25"/>
        <v>6.2997655715516867</v>
      </c>
      <c r="EI9" s="114">
        <f t="shared" si="25"/>
        <v>6.3003151079575623</v>
      </c>
      <c r="EJ9" s="114">
        <f t="shared" si="25"/>
        <v>6.3013354756772619</v>
      </c>
      <c r="EK9" s="114">
        <f t="shared" si="25"/>
        <v>6.3028265638801972</v>
      </c>
      <c r="EL9" s="114">
        <f t="shared" si="25"/>
        <v>6.3047881524202554</v>
      </c>
      <c r="EM9" s="114">
        <f t="shared" si="25"/>
        <v>6.3072199110309759</v>
      </c>
      <c r="EN9" s="114">
        <f t="shared" si="25"/>
        <v>6.3101213982505966</v>
      </c>
      <c r="EO9" s="114">
        <f t="shared" si="25"/>
        <v>6.3134920600772659</v>
      </c>
      <c r="EP9" s="114">
        <f t="shared" si="25"/>
        <v>6.3173312283548864</v>
      </c>
      <c r="EQ9" s="114">
        <f t="shared" si="25"/>
        <v>6.3216381188902284</v>
      </c>
      <c r="ER9" s="114">
        <f t="shared" si="25"/>
        <v>6.3264118293021632</v>
      </c>
      <c r="ES9" s="114">
        <f t="shared" ref="ES9:HD9" si="26">ES75</f>
        <v>6.3316513366040708</v>
      </c>
      <c r="ET9" s="114">
        <f t="shared" si="26"/>
        <v>6.3373554945207466</v>
      </c>
      <c r="EU9" s="114">
        <f t="shared" si="26"/>
        <v>6.3435230305412817</v>
      </c>
      <c r="EV9" s="114">
        <f t="shared" si="26"/>
        <v>6.350152542709858</v>
      </c>
      <c r="EW9" s="114">
        <f t="shared" si="26"/>
        <v>6.35724249615643</v>
      </c>
      <c r="EX9" s="114">
        <f t="shared" si="26"/>
        <v>6.3647912193698541</v>
      </c>
      <c r="EY9" s="114">
        <f t="shared" si="26"/>
        <v>6.3727969002161808</v>
      </c>
      <c r="EZ9" s="114">
        <f t="shared" si="26"/>
        <v>6.3812575817053023</v>
      </c>
      <c r="FA9" s="114">
        <f t="shared" si="26"/>
        <v>6.3901711575095748</v>
      </c>
      <c r="FB9" s="114">
        <f t="shared" si="26"/>
        <v>6.3995353672383937</v>
      </c>
      <c r="FC9" s="114">
        <f t="shared" si="26"/>
        <v>6.4093477914732491</v>
      </c>
      <c r="FD9" s="114">
        <f t="shared" si="26"/>
        <v>6.4196058465683565</v>
      </c>
      <c r="FE9" s="114">
        <f t="shared" si="26"/>
        <v>6.4303067792223851</v>
      </c>
      <c r="FF9" s="114">
        <f t="shared" si="26"/>
        <v>6.4414476608275564</v>
      </c>
      <c r="FG9" s="114">
        <f t="shared" si="26"/>
        <v>6.4530253816029228</v>
      </c>
      <c r="FH9" s="114">
        <f t="shared" si="26"/>
        <v>6.4650366445193983</v>
      </c>
      <c r="FI9" s="114">
        <f t="shared" si="26"/>
        <v>6.4774779590248412</v>
      </c>
      <c r="FJ9" s="114">
        <f t="shared" si="26"/>
        <v>6.4903456345782198</v>
      </c>
      <c r="FK9" s="114">
        <f t="shared" si="26"/>
        <v>6.5036357740028201</v>
      </c>
      <c r="FL9" s="114">
        <f t="shared" si="26"/>
        <v>6.5173442666692969</v>
      </c>
      <c r="FM9" s="114">
        <f t="shared" si="26"/>
        <v>6.5314667815202334</v>
      </c>
      <c r="FN9" s="114">
        <f t="shared" si="26"/>
        <v>6.5459987599490175</v>
      </c>
      <c r="FO9" s="114">
        <f t="shared" si="26"/>
        <v>6.5609354085467562</v>
      </c>
      <c r="FP9" s="114">
        <f t="shared" si="26"/>
        <v>6.5762716917320629</v>
      </c>
      <c r="FQ9" s="114">
        <f t="shared" si="26"/>
        <v>6.5920023242797114</v>
      </c>
      <c r="FR9" s="114">
        <f t="shared" si="26"/>
        <v>6.6081217637653378</v>
      </c>
      <c r="FS9" s="114">
        <f t="shared" si="26"/>
        <v>6.6246242029445748</v>
      </c>
      <c r="FT9" s="114">
        <f t="shared" si="26"/>
        <v>6.6415035620863074</v>
      </c>
      <c r="FU9" s="114">
        <f t="shared" si="26"/>
        <v>6.6587534812810611</v>
      </c>
      <c r="FV9" s="114">
        <f t="shared" si="26"/>
        <v>6.6763673127468577</v>
      </c>
      <c r="FW9" s="114">
        <f t="shared" si="26"/>
        <v>6.6943381131563191</v>
      </c>
      <c r="FX9" s="114">
        <f t="shared" si="26"/>
        <v>6.7126586360102136</v>
      </c>
      <c r="FY9" s="114">
        <f t="shared" si="26"/>
        <v>6.7313213240840764</v>
      </c>
      <c r="FZ9" s="114">
        <f t="shared" si="26"/>
        <v>6.7503183019760264</v>
      </c>
      <c r="GA9" s="114">
        <f t="shared" si="26"/>
        <v>6.7696413687854244</v>
      </c>
      <c r="GB9" s="114">
        <f t="shared" si="26"/>
        <v>6.7892819909534818</v>
      </c>
      <c r="GC9" s="114">
        <f t="shared" si="26"/>
        <v>6.8092312952984377</v>
      </c>
      <c r="GD9" s="114">
        <f t="shared" si="26"/>
        <v>6.8294800622794831</v>
      </c>
      <c r="GE9" s="114">
        <f t="shared" si="26"/>
        <v>6.8500187195249724</v>
      </c>
      <c r="GF9" s="114">
        <f t="shared" si="26"/>
        <v>6.8708373356620953</v>
      </c>
      <c r="GG9" s="114">
        <f t="shared" si="26"/>
        <v>6.8919256144863716</v>
      </c>
      <c r="GH9" s="114">
        <f t="shared" si="26"/>
        <v>6.9132728895109823</v>
      </c>
      <c r="GI9" s="114">
        <f t="shared" si="26"/>
        <v>6.9348681189369517</v>
      </c>
      <c r="GJ9" s="114">
        <f t="shared" si="26"/>
        <v>6.95669988108674</v>
      </c>
      <c r="GK9" s="114">
        <f t="shared" si="26"/>
        <v>6.978756370344688</v>
      </c>
      <c r="GL9" s="114">
        <f t="shared" si="26"/>
        <v>7.0010253936489768</v>
      </c>
      <c r="GM9" s="114">
        <f t="shared" si="26"/>
        <v>7.0234943675805974</v>
      </c>
      <c r="GN9" s="114">
        <f t="shared" si="26"/>
        <v>7.0461503160956731</v>
      </c>
      <c r="GO9" s="114">
        <f t="shared" si="26"/>
        <v>7.068979868948051</v>
      </c>
      <c r="GP9" s="114">
        <f t="shared" si="26"/>
        <v>7.091969260849619</v>
      </c>
      <c r="GQ9" s="114">
        <f t="shared" si="26"/>
        <v>7.1151043314159947</v>
      </c>
      <c r="GR9" s="114">
        <f t="shared" si="26"/>
        <v>7.1383705259454393</v>
      </c>
      <c r="GS9" s="114">
        <f t="shared" si="26"/>
        <v>7.1617528970785624</v>
      </c>
      <c r="GT9" s="114">
        <f t="shared" si="26"/>
        <v>7.1852361073860953</v>
      </c>
      <c r="GU9" s="114">
        <f t="shared" si="26"/>
        <v>7.2088044329313066</v>
      </c>
      <c r="GV9" s="114">
        <f t="shared" si="26"/>
        <v>7.232441767852773</v>
      </c>
      <c r="GW9" s="114">
        <f t="shared" si="26"/>
        <v>7.2561316300119412</v>
      </c>
      <c r="GX9" s="114">
        <f t="shared" si="26"/>
        <v>7.2798571677484238</v>
      </c>
      <c r="GY9" s="114">
        <f t="shared" si="26"/>
        <v>7.3036011677841595</v>
      </c>
      <c r="GZ9" s="114">
        <f t="shared" si="26"/>
        <v>7.3273460643152752</v>
      </c>
      <c r="HA9" s="114">
        <f t="shared" si="26"/>
        <v>7.3510739493281427</v>
      </c>
      <c r="HB9" s="114">
        <f t="shared" si="26"/>
        <v>7.3747665841729946</v>
      </c>
      <c r="HC9" s="114">
        <f t="shared" si="26"/>
        <v>7.3984054124254115</v>
      </c>
      <c r="HD9" s="114">
        <f t="shared" si="26"/>
        <v>7.4219715740622325</v>
      </c>
      <c r="HE9" s="114">
        <f t="shared" ref="HE9:JG9" si="27">HE75</f>
        <v>7.4454459209744774</v>
      </c>
      <c r="HF9" s="114">
        <f t="shared" si="27"/>
        <v>7.4688090338354485</v>
      </c>
      <c r="HG9" s="114">
        <f t="shared" si="27"/>
        <v>7.4920412403374081</v>
      </c>
      <c r="HH9" s="114">
        <f t="shared" si="27"/>
        <v>7.5151226348051567</v>
      </c>
      <c r="HI9" s="114">
        <f t="shared" si="27"/>
        <v>7.5380330991891817</v>
      </c>
      <c r="HJ9" s="114">
        <f t="shared" si="27"/>
        <v>7.560752325435387</v>
      </c>
      <c r="HK9" s="114">
        <f t="shared" si="27"/>
        <v>7.5832598392220252</v>
      </c>
      <c r="HL9" s="114">
        <f t="shared" si="27"/>
        <v>7.6055350250481446</v>
      </c>
      <c r="HM9" s="114">
        <f t="shared" si="27"/>
        <v>7.627557152650918</v>
      </c>
      <c r="HN9" s="114">
        <f t="shared" si="27"/>
        <v>7.649305404722325</v>
      </c>
      <c r="HO9" s="114">
        <f t="shared" si="27"/>
        <v>7.6707589058882215</v>
      </c>
      <c r="HP9" s="114">
        <f t="shared" si="27"/>
        <v>7.6918967529055724</v>
      </c>
      <c r="HQ9" s="114">
        <f t="shared" si="27"/>
        <v>7.7126980460259187</v>
      </c>
      <c r="HR9" s="114">
        <f t="shared" si="27"/>
        <v>7.733141921465374</v>
      </c>
      <c r="HS9" s="114">
        <f t="shared" si="27"/>
        <v>7.7532075849139517</v>
      </c>
      <c r="HT9" s="114">
        <f t="shared" si="27"/>
        <v>7.7728743460090524</v>
      </c>
      <c r="HU9" s="114">
        <f t="shared" si="27"/>
        <v>7.7921216536903781</v>
      </c>
      <c r="HV9" s="114">
        <f t="shared" si="27"/>
        <v>7.8109291323459642</v>
      </c>
      <c r="HW9" s="114">
        <f t="shared" si="27"/>
        <v>7.8292766186517238</v>
      </c>
      <c r="HX9" s="114">
        <f t="shared" si="27"/>
        <v>7.8471441989996382</v>
      </c>
      <c r="HY9" s="114">
        <f t="shared" si="27"/>
        <v>7.8645122474030851</v>
      </c>
      <c r="HZ9" s="114">
        <f t="shared" si="27"/>
        <v>7.8813614637612623</v>
      </c>
      <c r="IA9" s="114">
        <f t="shared" si="27"/>
        <v>7.897672912358721</v>
      </c>
      <c r="IB9" s="114">
        <f t="shared" si="27"/>
        <v>7.9134280604705989</v>
      </c>
      <c r="IC9" s="114">
        <f t="shared" si="27"/>
        <v>7.9286088169391391</v>
      </c>
      <c r="ID9" s="114">
        <f t="shared" si="27"/>
        <v>7.9431975705829592</v>
      </c>
      <c r="IE9" s="114">
        <f t="shared" si="27"/>
        <v>7.9571772282968816</v>
      </c>
      <c r="IF9" s="114">
        <f t="shared" si="27"/>
        <v>7.9705312526972856</v>
      </c>
      <c r="IG9" s="114">
        <f t="shared" si="27"/>
        <v>7.9832436991660636</v>
      </c>
      <c r="IH9" s="114">
        <f t="shared" si="27"/>
        <v>7.9952992521449398</v>
      </c>
      <c r="II9" s="114">
        <f t="shared" si="27"/>
        <v>8.0066832605316591</v>
      </c>
      <c r="IJ9" s="114">
        <f t="shared" si="27"/>
        <v>8.0173817720302143</v>
      </c>
      <c r="IK9" s="114">
        <f t="shared" si="27"/>
        <v>8.0273815663087671</v>
      </c>
      <c r="IL9" s="114">
        <f t="shared" si="27"/>
        <v>8.0366701868214196</v>
      </c>
      <c r="IM9" s="114">
        <f t="shared" si="27"/>
        <v>8.0452359711535006</v>
      </c>
      <c r="IN9" s="114">
        <f t="shared" si="27"/>
        <v>8.0530680797543504</v>
      </c>
      <c r="IO9" s="114">
        <f t="shared" si="27"/>
        <v>8.0601565229270786</v>
      </c>
      <c r="IP9" s="114">
        <f t="shared" si="27"/>
        <v>8.0664921859508834</v>
      </c>
      <c r="IQ9" s="114">
        <f t="shared" si="27"/>
        <v>8.0720668522188515</v>
      </c>
      <c r="IR9" s="114">
        <f t="shared" si="27"/>
        <v>8.0768732242821031</v>
      </c>
      <c r="IS9" s="114">
        <f t="shared" si="27"/>
        <v>8.0809049426999806</v>
      </c>
      <c r="IT9" s="114">
        <f t="shared" si="27"/>
        <v>8.0841566026057166</v>
      </c>
      <c r="IU9" s="114">
        <f t="shared" si="27"/>
        <v>8.0866237679070494</v>
      </c>
      <c r="IV9" s="114">
        <f t="shared" si="27"/>
        <v>8.088302983052424</v>
      </c>
      <c r="IW9" s="114">
        <f t="shared" si="27"/>
        <v>8.0891917823047237</v>
      </c>
      <c r="IX9" s="114">
        <f t="shared" si="27"/>
        <v>8.0892886964763555</v>
      </c>
      <c r="IY9" s="114">
        <f t="shared" si="27"/>
        <v>8.0885932570918264</v>
      </c>
      <c r="IZ9" s="114">
        <f t="shared" si="27"/>
        <v>8.0871059979565203</v>
      </c>
      <c r="JA9" s="114">
        <f t="shared" si="27"/>
        <v>8.0848284541229507</v>
      </c>
      <c r="JB9" s="114">
        <f t="shared" si="27"/>
        <v>8.0817631582587026</v>
      </c>
      <c r="JC9" s="114">
        <f t="shared" si="27"/>
        <v>8.0779136344328943</v>
      </c>
      <c r="JD9" s="114">
        <f t="shared" si="27"/>
        <v>8.073284389350702</v>
      </c>
      <c r="JE9" s="114">
        <f t="shared" si="27"/>
        <v>8.0678809010778885</v>
      </c>
      <c r="JF9" s="114">
        <f t="shared" si="27"/>
        <v>8.0617096053092201</v>
      </c>
      <c r="JG9" s="114">
        <f t="shared" si="27"/>
        <v>8.0547778792465632</v>
      </c>
    </row>
    <row r="10" spans="2:267" x14ac:dyDescent="0.25">
      <c r="B10" s="25"/>
      <c r="C10" s="156" t="s">
        <v>133</v>
      </c>
      <c r="D10" s="156"/>
      <c r="E10" s="106">
        <v>102</v>
      </c>
      <c r="F10" s="4"/>
      <c r="G10" s="4"/>
      <c r="H10" s="4"/>
      <c r="I10" s="4"/>
      <c r="J10" s="4"/>
      <c r="K10" s="4"/>
      <c r="L10" s="4"/>
      <c r="M10" s="4"/>
      <c r="N10" s="2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row>
    <row r="11" spans="2:267" x14ac:dyDescent="0.25">
      <c r="B11" s="25"/>
      <c r="C11" s="110"/>
      <c r="D11" s="110"/>
      <c r="E11" s="110"/>
      <c r="F11" s="4"/>
      <c r="G11" s="4"/>
      <c r="H11" s="4"/>
      <c r="I11" s="4"/>
      <c r="J11" s="4"/>
      <c r="K11" s="4"/>
      <c r="L11" s="4"/>
      <c r="M11" s="4"/>
      <c r="N11" s="26"/>
      <c r="P11" s="101" t="s">
        <v>99</v>
      </c>
      <c r="Q11" s="100">
        <f t="shared" ref="Q11:CB11" si="28">Q56*SIN(RADIANS(Q55))</f>
        <v>0</v>
      </c>
      <c r="R11" s="100">
        <f t="shared" si="28"/>
        <v>203.387990943099</v>
      </c>
      <c r="S11" s="100">
        <f t="shared" si="28"/>
        <v>406.6126814591571</v>
      </c>
      <c r="T11" s="100">
        <f t="shared" si="28"/>
        <v>609.51731809384989</v>
      </c>
      <c r="U11" s="100">
        <f t="shared" si="28"/>
        <v>811.94551920317883</v>
      </c>
      <c r="V11" s="100">
        <f t="shared" si="28"/>
        <v>1013.7414387268508</v>
      </c>
      <c r="W11" s="100">
        <f t="shared" si="28"/>
        <v>1214.7499288081428</v>
      </c>
      <c r="X11" s="100">
        <f t="shared" si="28"/>
        <v>1414.8167009394738</v>
      </c>
      <c r="Y11" s="100">
        <f t="shared" si="28"/>
        <v>1613.7884853189084</v>
      </c>
      <c r="Z11" s="100">
        <f t="shared" si="28"/>
        <v>1811.5131881100085</v>
      </c>
      <c r="AA11" s="100">
        <f t="shared" si="28"/>
        <v>2007.8400463058172</v>
      </c>
      <c r="AB11" s="100">
        <f t="shared" si="28"/>
        <v>2202.6197799072083</v>
      </c>
      <c r="AC11" s="100">
        <f t="shared" si="28"/>
        <v>2395.7047411363387</v>
      </c>
      <c r="AD11" s="100">
        <f t="shared" si="28"/>
        <v>2586.949060417408</v>
      </c>
      <c r="AE11" s="100">
        <f t="shared" si="28"/>
        <v>2776.2087888693163</v>
      </c>
      <c r="AF11" s="100">
        <f t="shared" si="28"/>
        <v>2963.3420370679914</v>
      </c>
      <c r="AG11" s="100">
        <f t="shared" si="28"/>
        <v>3148.2091098501119</v>
      </c>
      <c r="AH11" s="100">
        <f t="shared" si="28"/>
        <v>3330.6726369445473</v>
      </c>
      <c r="AI11" s="100">
        <f t="shared" si="28"/>
        <v>3510.5976992330052</v>
      </c>
      <c r="AJ11" s="100">
        <f t="shared" si="28"/>
        <v>3687.8519504570522</v>
      </c>
      <c r="AK11" s="100">
        <f t="shared" si="28"/>
        <v>3862.30573420469</v>
      </c>
      <c r="AL11" s="100">
        <f t="shared" si="28"/>
        <v>4033.832196026066</v>
      </c>
      <c r="AM11" s="100">
        <f t="shared" si="28"/>
        <v>4202.3073905444398</v>
      </c>
      <c r="AN11" s="100">
        <f t="shared" si="28"/>
        <v>4367.6103834452379</v>
      </c>
      <c r="AO11" s="100">
        <f t="shared" si="28"/>
        <v>4529.6233482427651</v>
      </c>
      <c r="AP11" s="100">
        <f t="shared" si="28"/>
        <v>4688.2316577408465</v>
      </c>
      <c r="AQ11" s="100">
        <f t="shared" si="28"/>
        <v>4843.3239701202219</v>
      </c>
      <c r="AR11" s="100">
        <f t="shared" si="28"/>
        <v>4994.7923096019322</v>
      </c>
      <c r="AS11" s="100">
        <f t="shared" si="28"/>
        <v>5142.5321416519546</v>
      </c>
      <c r="AT11" s="100">
        <f t="shared" si="28"/>
        <v>5286.4424427081767</v>
      </c>
      <c r="AU11" s="100">
        <f t="shared" si="28"/>
        <v>5426.4257644260733</v>
      </c>
      <c r="AV11" s="100">
        <f t="shared" si="28"/>
        <v>5562.3882924543432</v>
      </c>
      <c r="AW11" s="100">
        <f t="shared" si="28"/>
        <v>5694.239899766103</v>
      </c>
      <c r="AX11" s="100">
        <f t="shared" si="28"/>
        <v>5821.8941945849911</v>
      </c>
      <c r="AY11" s="100">
        <f t="shared" si="28"/>
        <v>5945.2685629587013</v>
      </c>
      <c r="AZ11" s="100">
        <f t="shared" si="28"/>
        <v>6064.2842060449339</v>
      </c>
      <c r="BA11" s="100">
        <f t="shared" si="28"/>
        <v>6178.8661721865765</v>
      </c>
      <c r="BB11" s="100">
        <f t="shared" si="28"/>
        <v>6288.9433838639834</v>
      </c>
      <c r="BC11" s="100">
        <f t="shared" si="28"/>
        <v>6394.4486596226125</v>
      </c>
      <c r="BD11" s="100">
        <f t="shared" si="28"/>
        <v>6495.3187310838111</v>
      </c>
      <c r="BE11" s="100">
        <f t="shared" si="28"/>
        <v>6591.4942551554168</v>
      </c>
      <c r="BF11" s="100">
        <f t="shared" si="28"/>
        <v>6682.9198215668703</v>
      </c>
      <c r="BG11" s="100">
        <f t="shared" si="28"/>
        <v>6769.5439558607968</v>
      </c>
      <c r="BH11" s="100">
        <f t="shared" si="28"/>
        <v>6851.3191179795776</v>
      </c>
      <c r="BI11" s="100">
        <f t="shared" si="28"/>
        <v>6928.2016965910716</v>
      </c>
      <c r="BJ11" s="100">
        <f t="shared" si="28"/>
        <v>7000.1519993027514</v>
      </c>
      <c r="BK11" s="100">
        <f t="shared" si="28"/>
        <v>7067.134238917678</v>
      </c>
      <c r="BL11" s="100">
        <f t="shared" si="28"/>
        <v>7129.1165158893127</v>
      </c>
      <c r="BM11" s="100">
        <f t="shared" si="28"/>
        <v>7186.0707971349484</v>
      </c>
      <c r="BN11" s="100">
        <f t="shared" si="28"/>
        <v>7237.9728913697509</v>
      </c>
      <c r="BO11" s="100">
        <f t="shared" si="28"/>
        <v>7284.8024211248439</v>
      </c>
      <c r="BP11" s="100">
        <f t="shared" si="28"/>
        <v>7326.5427916137605</v>
      </c>
      <c r="BQ11" s="100">
        <f t="shared" si="28"/>
        <v>7363.1811566118713</v>
      </c>
      <c r="BR11" s="100">
        <f t="shared" si="28"/>
        <v>7394.7083815131255</v>
      </c>
      <c r="BS11" s="100">
        <f t="shared" si="28"/>
        <v>7421.1190037275665</v>
      </c>
      <c r="BT11" s="100">
        <f t="shared" si="28"/>
        <v>7442.4111905818445</v>
      </c>
      <c r="BU11" s="100">
        <f t="shared" si="28"/>
        <v>7458.5866948831099</v>
      </c>
      <c r="BV11" s="100">
        <f t="shared" si="28"/>
        <v>7469.6508083044646</v>
      </c>
      <c r="BW11" s="100">
        <f t="shared" si="28"/>
        <v>7475.6123127475394</v>
      </c>
      <c r="BX11" s="100">
        <f t="shared" si="28"/>
        <v>7476.4834298347923</v>
      </c>
      <c r="BY11" s="100">
        <f t="shared" si="28"/>
        <v>7472.2797686807762</v>
      </c>
      <c r="BZ11" s="100">
        <f t="shared" si="28"/>
        <v>7463.0202720880152</v>
      </c>
      <c r="CA11" s="100">
        <f t="shared" si="28"/>
        <v>7448.7271613092726</v>
      </c>
      <c r="CB11" s="100">
        <f t="shared" si="28"/>
        <v>7429.4258795138112</v>
      </c>
      <c r="CC11" s="100">
        <f t="shared" ref="CC11:EN11" si="29">CC56*SIN(RADIANS(CC55))</f>
        <v>7405.1450340909523</v>
      </c>
      <c r="CD11" s="100">
        <f t="shared" si="29"/>
        <v>7375.9163379197043</v>
      </c>
      <c r="CE11" s="100">
        <f t="shared" si="29"/>
        <v>7341.7745497285669</v>
      </c>
      <c r="CF11" s="100">
        <f t="shared" si="29"/>
        <v>7302.7574136648154</v>
      </c>
      <c r="CG11" s="100">
        <f t="shared" si="29"/>
        <v>7258.9055981876927</v>
      </c>
      <c r="CH11" s="100">
        <f t="shared" si="29"/>
        <v>7210.2626343949132</v>
      </c>
      <c r="CI11" s="100">
        <f t="shared" si="29"/>
        <v>7156.874853886924</v>
      </c>
      <c r="CJ11" s="100">
        <f t="shared" si="29"/>
        <v>7098.7913262682405</v>
      </c>
      <c r="CK11" s="100">
        <f t="shared" si="29"/>
        <v>7036.0637963801237</v>
      </c>
      <c r="CL11" s="100">
        <f t="shared" si="29"/>
        <v>6968.7466213538064</v>
      </c>
      <c r="CM11" s="100">
        <f t="shared" si="29"/>
        <v>6896.896707568384</v>
      </c>
      <c r="CN11" s="100">
        <f t="shared" si="29"/>
        <v>6820.5734475924955</v>
      </c>
      <c r="CO11" s="100">
        <f t="shared" si="29"/>
        <v>6739.8386571839555</v>
      </c>
      <c r="CP11" s="100">
        <f t="shared" si="29"/>
        <v>6654.7565124165721</v>
      </c>
      <c r="CQ11" s="100">
        <f t="shared" si="29"/>
        <v>6565.3934869985715</v>
      </c>
      <c r="CR11" s="100">
        <f t="shared" si="29"/>
        <v>6471.8182898423092</v>
      </c>
      <c r="CS11" s="100">
        <f t="shared" si="29"/>
        <v>6374.1018029402821</v>
      </c>
      <c r="CT11" s="100">
        <f t="shared" si="29"/>
        <v>6272.3170195979264</v>
      </c>
      <c r="CU11" s="100">
        <f t="shared" si="29"/>
        <v>6166.5389830692375</v>
      </c>
      <c r="CV11" s="100">
        <f t="shared" si="29"/>
        <v>6056.8447256369109</v>
      </c>
      <c r="CW11" s="100">
        <f t="shared" si="29"/>
        <v>5943.3132081745671</v>
      </c>
      <c r="CX11" s="100">
        <f t="shared" si="29"/>
        <v>5826.0252602244282</v>
      </c>
      <c r="CY11" s="100">
        <f t="shared" si="29"/>
        <v>5705.0635206200086</v>
      </c>
      <c r="CZ11" s="100">
        <f t="shared" si="29"/>
        <v>5580.5123786794284</v>
      </c>
      <c r="DA11" s="100">
        <f t="shared" si="29"/>
        <v>5452.4579159913828</v>
      </c>
      <c r="DB11" s="100">
        <f t="shared" si="29"/>
        <v>5320.9878488121867</v>
      </c>
      <c r="DC11" s="100">
        <f t="shared" si="29"/>
        <v>5186.191471088895</v>
      </c>
      <c r="DD11" s="100">
        <f t="shared" si="29"/>
        <v>5048.1595981202681</v>
      </c>
      <c r="DE11" s="100">
        <f t="shared" si="29"/>
        <v>4906.9845108641557</v>
      </c>
      <c r="DF11" s="100">
        <f t="shared" si="29"/>
        <v>4762.7599008968682</v>
      </c>
      <c r="DG11" s="100">
        <f t="shared" si="29"/>
        <v>4615.5808160272372</v>
      </c>
      <c r="DH11" s="100">
        <f t="shared" si="29"/>
        <v>4465.5436065652884</v>
      </c>
      <c r="DI11" s="100">
        <f t="shared" si="29"/>
        <v>4312.7458722428664</v>
      </c>
      <c r="DJ11" s="100">
        <f t="shared" si="29"/>
        <v>4157.2864097810043</v>
      </c>
      <c r="DK11" s="100">
        <f t="shared" si="29"/>
        <v>3999.265161096489</v>
      </c>
      <c r="DL11" s="100">
        <f t="shared" si="29"/>
        <v>3838.783162137805</v>
      </c>
      <c r="DM11" s="100">
        <f t="shared" si="29"/>
        <v>3675.9424923385136</v>
      </c>
      <c r="DN11" s="100">
        <f t="shared" si="29"/>
        <v>3510.8462246741051</v>
      </c>
      <c r="DO11" s="100">
        <f t="shared" si="29"/>
        <v>3343.5983763064414</v>
      </c>
      <c r="DP11" s="100">
        <f t="shared" si="29"/>
        <v>3174.3038597980917</v>
      </c>
      <c r="DQ11" s="100">
        <f t="shared" si="29"/>
        <v>3003.0684348772565</v>
      </c>
      <c r="DR11" s="100">
        <f t="shared" si="29"/>
        <v>2829.9986607322721</v>
      </c>
      <c r="DS11" s="100">
        <f t="shared" si="29"/>
        <v>2655.2018488132699</v>
      </c>
      <c r="DT11" s="100">
        <f t="shared" si="29"/>
        <v>2478.7860161171511</v>
      </c>
      <c r="DU11" s="100">
        <f t="shared" si="29"/>
        <v>2300.8598389307831</v>
      </c>
      <c r="DV11" s="100">
        <f t="shared" si="29"/>
        <v>2121.5326070060332</v>
      </c>
      <c r="DW11" s="100">
        <f t="shared" si="29"/>
        <v>1940.9141781391968</v>
      </c>
      <c r="DX11" s="100">
        <f t="shared" si="29"/>
        <v>1759.1149331263944</v>
      </c>
      <c r="DY11" s="100">
        <f t="shared" si="29"/>
        <v>1576.2457310654227</v>
      </c>
      <c r="DZ11" s="100">
        <f t="shared" si="29"/>
        <v>1392.4178649738706</v>
      </c>
      <c r="EA11" s="100">
        <f t="shared" si="29"/>
        <v>1207.7430176923194</v>
      </c>
      <c r="EB11" s="100">
        <f t="shared" si="29"/>
        <v>1022.3332180409319</v>
      </c>
      <c r="EC11" s="100">
        <f t="shared" si="29"/>
        <v>836.30079719697551</v>
      </c>
      <c r="ED11" s="100">
        <f t="shared" si="29"/>
        <v>649.75834526030769</v>
      </c>
      <c r="EE11" s="100">
        <f t="shared" si="29"/>
        <v>462.81866797338927</v>
      </c>
      <c r="EF11" s="100">
        <f t="shared" si="29"/>
        <v>275.59474356194312</v>
      </c>
      <c r="EG11" s="100">
        <f t="shared" si="29"/>
        <v>88.199679662028529</v>
      </c>
      <c r="EH11" s="100">
        <f t="shared" si="29"/>
        <v>-99.253329700878709</v>
      </c>
      <c r="EI11" s="100">
        <f t="shared" si="29"/>
        <v>-286.65104711560747</v>
      </c>
      <c r="EJ11" s="100">
        <f t="shared" si="29"/>
        <v>-473.88023480650241</v>
      </c>
      <c r="EK11" s="100">
        <f t="shared" si="29"/>
        <v>-660.82769770710263</v>
      </c>
      <c r="EL11" s="100">
        <f t="shared" si="29"/>
        <v>-847.380326621108</v>
      </c>
      <c r="EM11" s="100">
        <f t="shared" si="29"/>
        <v>-1033.4251415055166</v>
      </c>
      <c r="EN11" s="100">
        <f t="shared" si="29"/>
        <v>-1218.8493349104881</v>
      </c>
      <c r="EO11" s="100">
        <f t="shared" ref="EO11:GZ11" si="30">EO56*SIN(RADIANS(EO55))</f>
        <v>-1403.5403156104617</v>
      </c>
      <c r="EP11" s="100">
        <f t="shared" si="30"/>
        <v>-1587.3857524606858</v>
      </c>
      <c r="EQ11" s="100">
        <f t="shared" si="30"/>
        <v>-1770.2736185129006</v>
      </c>
      <c r="ER11" s="100">
        <f t="shared" si="30"/>
        <v>-1952.0922354236016</v>
      </c>
      <c r="ES11" s="100">
        <f t="shared" si="30"/>
        <v>-2132.7303181877005</v>
      </c>
      <c r="ET11" s="100">
        <f t="shared" si="30"/>
        <v>-2312.0770202298431</v>
      </c>
      <c r="EU11" s="100">
        <f t="shared" si="30"/>
        <v>-2490.0219788850168</v>
      </c>
      <c r="EV11" s="100">
        <f t="shared" si="30"/>
        <v>-2666.455361299204</v>
      </c>
      <c r="EW11" s="100">
        <f t="shared" si="30"/>
        <v>-2841.2679107801714</v>
      </c>
      <c r="EX11" s="100">
        <f t="shared" si="30"/>
        <v>-3014.3509936273854</v>
      </c>
      <c r="EY11" s="100">
        <f t="shared" si="30"/>
        <v>-3185.5966464691201</v>
      </c>
      <c r="EZ11" s="100">
        <f t="shared" si="30"/>
        <v>-3354.8976241337332</v>
      </c>
      <c r="FA11" s="100">
        <f t="shared" si="30"/>
        <v>-3522.1474480807424</v>
      </c>
      <c r="FB11" s="100">
        <f t="shared" si="30"/>
        <v>-3687.2404554161999</v>
      </c>
      <c r="FC11" s="100">
        <f t="shared" si="30"/>
        <v>-3850.0718485152925</v>
      </c>
      <c r="FD11" s="100">
        <f t="shared" si="30"/>
        <v>-4010.5377452736348</v>
      </c>
      <c r="FE11" s="100">
        <f t="shared" si="30"/>
        <v>-4168.5352300071336</v>
      </c>
      <c r="FF11" s="100">
        <f t="shared" si="30"/>
        <v>-4323.9624050184148</v>
      </c>
      <c r="FG11" s="100">
        <f t="shared" si="30"/>
        <v>-4476.7184428460796</v>
      </c>
      <c r="FH11" s="100">
        <f t="shared" si="30"/>
        <v>-4626.7036392109731</v>
      </c>
      <c r="FI11" s="100">
        <f t="shared" si="30"/>
        <v>-4773.8194666715344</v>
      </c>
      <c r="FJ11" s="100">
        <f t="shared" si="30"/>
        <v>-4917.9686289981173</v>
      </c>
      <c r="FK11" s="100">
        <f t="shared" si="30"/>
        <v>-5059.0551162736683</v>
      </c>
      <c r="FL11" s="100">
        <f t="shared" si="30"/>
        <v>-5196.9842607257387</v>
      </c>
      <c r="FM11" s="100">
        <f t="shared" si="30"/>
        <v>-5331.6627932920755</v>
      </c>
      <c r="FN11" s="100">
        <f t="shared" si="30"/>
        <v>-5462.9989009193132</v>
      </c>
      <c r="FO11" s="100">
        <f t="shared" si="30"/>
        <v>-5590.9022845911941</v>
      </c>
      <c r="FP11" s="100">
        <f t="shared" si="30"/>
        <v>-5715.2842180798252</v>
      </c>
      <c r="FQ11" s="100">
        <f t="shared" si="30"/>
        <v>-5836.0576074101109</v>
      </c>
      <c r="FR11" s="100">
        <f t="shared" si="30"/>
        <v>-5953.1370510241395</v>
      </c>
      <c r="FS11" s="100">
        <f t="shared" si="30"/>
        <v>-6066.4389006287483</v>
      </c>
      <c r="FT11" s="100">
        <f t="shared" si="30"/>
        <v>-6175.8813227058054</v>
      </c>
      <c r="FU11" s="100">
        <f t="shared" si="30"/>
        <v>-6281.3843606608752</v>
      </c>
      <c r="FV11" s="100">
        <f t="shared" si="30"/>
        <v>-6382.8699975818736</v>
      </c>
      <c r="FW11" s="100">
        <f t="shared" si="30"/>
        <v>-6480.2622195753138</v>
      </c>
      <c r="FX11" s="100">
        <f t="shared" si="30"/>
        <v>-6573.4870796431705</v>
      </c>
      <c r="FY11" s="100">
        <f t="shared" si="30"/>
        <v>-6662.4727620592757</v>
      </c>
      <c r="FZ11" s="100">
        <f t="shared" si="30"/>
        <v>-6747.1496471992014</v>
      </c>
      <c r="GA11" s="100">
        <f t="shared" si="30"/>
        <v>-6827.4503767731467</v>
      </c>
      <c r="GB11" s="100">
        <f t="shared" si="30"/>
        <v>-6903.3099194062997</v>
      </c>
      <c r="GC11" s="100">
        <f t="shared" si="30"/>
        <v>-6974.6656365062208</v>
      </c>
      <c r="GD11" s="100">
        <f t="shared" si="30"/>
        <v>-7041.4573483516888</v>
      </c>
      <c r="GE11" s="100">
        <f t="shared" si="30"/>
        <v>-7103.6274003322251</v>
      </c>
      <c r="GF11" s="100">
        <f t="shared" si="30"/>
        <v>-7161.1207292621948</v>
      </c>
      <c r="GG11" s="100">
        <f t="shared" si="30"/>
        <v>-7213.8849296880298</v>
      </c>
      <c r="GH11" s="100">
        <f t="shared" si="30"/>
        <v>-7261.8703201016242</v>
      </c>
      <c r="GI11" s="100">
        <f t="shared" si="30"/>
        <v>-7305.0300089674492</v>
      </c>
      <c r="GJ11" s="100">
        <f t="shared" si="30"/>
        <v>-7343.3199604654064</v>
      </c>
      <c r="GK11" s="100">
        <f t="shared" si="30"/>
        <v>-7376.6990598458251</v>
      </c>
      <c r="GL11" s="100">
        <f t="shared" si="30"/>
        <v>-7405.1291782875023</v>
      </c>
      <c r="GM11" s="100">
        <f t="shared" si="30"/>
        <v>-7428.5752371440985</v>
      </c>
      <c r="GN11" s="100">
        <f t="shared" si="30"/>
        <v>-7447.0052714586909</v>
      </c>
      <c r="GO11" s="100">
        <f t="shared" si="30"/>
        <v>-7460.3904926209298</v>
      </c>
      <c r="GP11" s="100">
        <f t="shared" si="30"/>
        <v>-7468.7053500358425</v>
      </c>
      <c r="GQ11" s="100">
        <f t="shared" si="30"/>
        <v>-7471.9275916681681</v>
      </c>
      <c r="GR11" s="100">
        <f t="shared" si="30"/>
        <v>-7470.0383233210432</v>
      </c>
      <c r="GS11" s="100">
        <f t="shared" si="30"/>
        <v>-7463.0220665029992</v>
      </c>
      <c r="GT11" s="100">
        <f t="shared" si="30"/>
        <v>-7450.8668147326171</v>
      </c>
      <c r="GU11" s="100">
        <f t="shared" si="30"/>
        <v>-7433.5640881257568</v>
      </c>
      <c r="GV11" s="100">
        <f t="shared" si="30"/>
        <v>-7411.1089861061882</v>
      </c>
      <c r="GW11" s="100">
        <f t="shared" si="30"/>
        <v>-7383.5002380767146</v>
      </c>
      <c r="GX11" s="100">
        <f t="shared" si="30"/>
        <v>-7350.740251884391</v>
      </c>
      <c r="GY11" s="100">
        <f t="shared" si="30"/>
        <v>-7312.8351599104872</v>
      </c>
      <c r="GZ11" s="100">
        <f t="shared" si="30"/>
        <v>-7269.7948626132093</v>
      </c>
      <c r="HA11" s="100">
        <f t="shared" ref="HA11:JG11" si="31">HA56*SIN(RADIANS(HA55))</f>
        <v>-7221.6330693491182</v>
      </c>
      <c r="HB11" s="100">
        <f t="shared" si="31"/>
        <v>-7168.3673362975778</v>
      </c>
      <c r="HC11" s="100">
        <f t="shared" si="31"/>
        <v>-7110.0191013114791</v>
      </c>
      <c r="HD11" s="100">
        <f t="shared" si="31"/>
        <v>-7046.6137155170891</v>
      </c>
      <c r="HE11" s="100">
        <f t="shared" si="31"/>
        <v>-6978.1804714859554</v>
      </c>
      <c r="HF11" s="100">
        <f t="shared" si="31"/>
        <v>-6904.7526278027071</v>
      </c>
      <c r="HG11" s="100">
        <f t="shared" si="31"/>
        <v>-6826.3674298539754</v>
      </c>
      <c r="HH11" s="100">
        <f t="shared" si="31"/>
        <v>-6743.0661266660272</v>
      </c>
      <c r="HI11" s="100">
        <f t="shared" si="31"/>
        <v>-6654.8939836215704</v>
      </c>
      <c r="HJ11" s="100">
        <f t="shared" si="31"/>
        <v>-6561.9002908900047</v>
      </c>
      <c r="HK11" s="100">
        <f t="shared" si="31"/>
        <v>-6464.1383674099825</v>
      </c>
      <c r="HL11" s="100">
        <f t="shared" si="31"/>
        <v>-6361.665560268405</v>
      </c>
      <c r="HM11" s="100">
        <f t="shared" si="31"/>
        <v>-6254.5432393263627</v>
      </c>
      <c r="HN11" s="100">
        <f t="shared" si="31"/>
        <v>-6142.8367869494705</v>
      </c>
      <c r="HO11" s="100">
        <f t="shared" si="31"/>
        <v>-6026.6155827080138</v>
      </c>
      <c r="HP11" s="100">
        <f t="shared" si="31"/>
        <v>-5905.9529829211269</v>
      </c>
      <c r="HQ11" s="100">
        <f t="shared" si="31"/>
        <v>-5780.9262949288004</v>
      </c>
      <c r="HR11" s="100">
        <f t="shared" si="31"/>
        <v>-5651.6167459861254</v>
      </c>
      <c r="HS11" s="100">
        <f t="shared" si="31"/>
        <v>-5518.1094466853046</v>
      </c>
      <c r="HT11" s="100">
        <f t="shared" si="31"/>
        <v>-5380.4933488232818</v>
      </c>
      <c r="HU11" s="100">
        <f t="shared" si="31"/>
        <v>-5238.8611976456659</v>
      </c>
      <c r="HV11" s="100">
        <f t="shared" si="31"/>
        <v>-5093.3094784113027</v>
      </c>
      <c r="HW11" s="100">
        <f t="shared" si="31"/>
        <v>-4943.9383572362167</v>
      </c>
      <c r="HX11" s="100">
        <f t="shared" si="31"/>
        <v>-4790.8516161908074</v>
      </c>
      <c r="HY11" s="100">
        <f t="shared" si="31"/>
        <v>-4634.1565826396672</v>
      </c>
      <c r="HZ11" s="100">
        <f t="shared" si="31"/>
        <v>-4473.964052829846</v>
      </c>
      <c r="IA11" s="100">
        <f t="shared" si="31"/>
        <v>-4310.3882097498963</v>
      </c>
      <c r="IB11" s="100">
        <f t="shared" si="31"/>
        <v>-4143.5465352993824</v>
      </c>
      <c r="IC11" s="100">
        <f t="shared" si="31"/>
        <v>-3973.5597168259033</v>
      </c>
      <c r="ID11" s="100">
        <f t="shared" si="31"/>
        <v>-3800.5515481045395</v>
      </c>
      <c r="IE11" s="100">
        <f t="shared" si="31"/>
        <v>-3624.6488248525288</v>
      </c>
      <c r="IF11" s="100">
        <f t="shared" si="31"/>
        <v>-3445.9812348901223</v>
      </c>
      <c r="IG11" s="100">
        <f t="shared" si="31"/>
        <v>-3264.6812430765845</v>
      </c>
      <c r="IH11" s="100">
        <f t="shared" si="31"/>
        <v>-3080.883971168214</v>
      </c>
      <c r="II11" s="100">
        <f t="shared" si="31"/>
        <v>-2894.7270727632012</v>
      </c>
      <c r="IJ11" s="100">
        <f t="shared" si="31"/>
        <v>-2706.3506035155269</v>
      </c>
      <c r="IK11" s="100">
        <f t="shared" si="31"/>
        <v>-2515.896886817186</v>
      </c>
      <c r="IL11" s="100">
        <f t="shared" si="31"/>
        <v>-2323.5103751647716</v>
      </c>
      <c r="IM11" s="100">
        <f t="shared" si="31"/>
        <v>-2129.3375074423539</v>
      </c>
      <c r="IN11" s="100">
        <f t="shared" si="31"/>
        <v>-1933.5265623680707</v>
      </c>
      <c r="IO11" s="100">
        <f t="shared" si="31"/>
        <v>-1736.2275083663249</v>
      </c>
      <c r="IP11" s="100">
        <f t="shared" si="31"/>
        <v>-1537.5918501411631</v>
      </c>
      <c r="IQ11" s="100">
        <f t="shared" si="31"/>
        <v>-1337.7724722394655</v>
      </c>
      <c r="IR11" s="100">
        <f t="shared" si="31"/>
        <v>-1136.9234799037272</v>
      </c>
      <c r="IS11" s="100">
        <f t="shared" si="31"/>
        <v>-935.20003752548257</v>
      </c>
      <c r="IT11" s="100">
        <f t="shared" si="31"/>
        <v>-732.75820501938176</v>
      </c>
      <c r="IU11" s="100">
        <f t="shared" si="31"/>
        <v>-529.75477244620492</v>
      </c>
      <c r="IV11" s="100">
        <f t="shared" si="31"/>
        <v>-326.3470932202876</v>
      </c>
      <c r="IW11" s="100">
        <f t="shared" si="31"/>
        <v>-122.69291624190419</v>
      </c>
      <c r="IX11" s="100">
        <f t="shared" si="31"/>
        <v>-1.7559611441450898E-12</v>
      </c>
      <c r="IY11" s="100">
        <f t="shared" si="31"/>
        <v>-1.7560114672566011E-12</v>
      </c>
      <c r="IZ11" s="100">
        <f t="shared" si="31"/>
        <v>-1.75611910708125E-12</v>
      </c>
      <c r="JA11" s="100">
        <f t="shared" si="31"/>
        <v>-1.7562839946337366E-12</v>
      </c>
      <c r="JB11" s="100">
        <f t="shared" si="31"/>
        <v>-1.7565060109384907E-12</v>
      </c>
      <c r="JC11" s="100">
        <f t="shared" si="31"/>
        <v>-1.7567849871788608E-12</v>
      </c>
      <c r="JD11" s="100">
        <f t="shared" si="31"/>
        <v>-1.7571207049177019E-12</v>
      </c>
      <c r="JE11" s="100">
        <f t="shared" si="31"/>
        <v>-1.7575128963887388E-12</v>
      </c>
      <c r="JF11" s="100">
        <f t="shared" si="31"/>
        <v>-1.7579612448578697E-12</v>
      </c>
      <c r="JG11" s="100">
        <f t="shared" si="31"/>
        <v>-1.7584653850533755E-12</v>
      </c>
    </row>
    <row r="12" spans="2:267" x14ac:dyDescent="0.25">
      <c r="B12" s="25"/>
      <c r="C12" s="143" t="s">
        <v>43</v>
      </c>
      <c r="D12" s="143"/>
      <c r="E12" s="111">
        <f>IF(D64=0,E40," ")</f>
        <v>26828.619527055445</v>
      </c>
      <c r="F12" s="4"/>
      <c r="G12" s="4"/>
      <c r="H12" s="4"/>
      <c r="I12" s="4"/>
      <c r="J12" s="4"/>
      <c r="K12" s="4"/>
      <c r="L12" s="4"/>
      <c r="M12" s="4"/>
      <c r="N12" s="26"/>
      <c r="P12" s="101" t="s">
        <v>105</v>
      </c>
      <c r="Q12" s="100">
        <f t="shared" ref="Q12:CB12" si="32">Q56*COS(RADIANS(Q55))</f>
        <v>7178</v>
      </c>
      <c r="R12" s="100">
        <f t="shared" si="32"/>
        <v>7175.229901305468</v>
      </c>
      <c r="S12" s="100">
        <f t="shared" si="32"/>
        <v>7166.9224097975584</v>
      </c>
      <c r="T12" s="100">
        <f t="shared" si="32"/>
        <v>7153.0853466791696</v>
      </c>
      <c r="U12" s="100">
        <f t="shared" si="32"/>
        <v>7133.7313089157233</v>
      </c>
      <c r="V12" s="100">
        <f t="shared" si="32"/>
        <v>7108.8776498300431</v>
      </c>
      <c r="W12" s="100">
        <f t="shared" si="32"/>
        <v>7078.546453076844</v>
      </c>
      <c r="X12" s="100">
        <f t="shared" si="32"/>
        <v>7042.76450007528</v>
      </c>
      <c r="Y12" s="100">
        <f t="shared" si="32"/>
        <v>7001.5632309962775</v>
      </c>
      <c r="Z12" s="100">
        <f t="shared" si="32"/>
        <v>6954.9786994193191</v>
      </c>
      <c r="AA12" s="100">
        <f t="shared" si="32"/>
        <v>6903.0515207905291</v>
      </c>
      <c r="AB12" s="100">
        <f t="shared" si="32"/>
        <v>6845.8268148305151</v>
      </c>
      <c r="AC12" s="100">
        <f t="shared" si="32"/>
        <v>6783.3541420562196</v>
      </c>
      <c r="AD12" s="100">
        <f t="shared" si="32"/>
        <v>6715.6874345960487</v>
      </c>
      <c r="AE12" s="100">
        <f t="shared" si="32"/>
        <v>6642.8849214915654</v>
      </c>
      <c r="AF12" s="100">
        <f t="shared" si="32"/>
        <v>6565.0090486922545</v>
      </c>
      <c r="AG12" s="100">
        <f t="shared" si="32"/>
        <v>6482.1263939619212</v>
      </c>
      <c r="AH12" s="100">
        <f t="shared" si="32"/>
        <v>6394.3075769263914</v>
      </c>
      <c r="AI12" s="100">
        <f t="shared" si="32"/>
        <v>6301.6271645021698</v>
      </c>
      <c r="AJ12" s="100">
        <f t="shared" si="32"/>
        <v>6204.1635719545829</v>
      </c>
      <c r="AK12" s="100">
        <f t="shared" si="32"/>
        <v>6101.9989598416678</v>
      </c>
      <c r="AL12" s="100">
        <f t="shared" si="32"/>
        <v>5995.2191271066649</v>
      </c>
      <c r="AM12" s="100">
        <f t="shared" si="32"/>
        <v>5883.9134005874057</v>
      </c>
      <c r="AN12" s="100">
        <f t="shared" si="32"/>
        <v>5768.1745212151536</v>
      </c>
      <c r="AO12" s="100">
        <f t="shared" si="32"/>
        <v>5648.0985271786358</v>
      </c>
      <c r="AP12" s="100">
        <f t="shared" si="32"/>
        <v>5523.7846343309511</v>
      </c>
      <c r="AQ12" s="100">
        <f t="shared" si="32"/>
        <v>5395.3351141180156</v>
      </c>
      <c r="AR12" s="100">
        <f t="shared" si="32"/>
        <v>5262.855169306984</v>
      </c>
      <c r="AS12" s="100">
        <f t="shared" si="32"/>
        <v>5126.4528077918922</v>
      </c>
      <c r="AT12" s="100">
        <f t="shared" si="32"/>
        <v>4986.238714751581</v>
      </c>
      <c r="AU12" s="100">
        <f t="shared" si="32"/>
        <v>4842.3261234317133</v>
      </c>
      <c r="AV12" s="100">
        <f t="shared" si="32"/>
        <v>4694.8306848187094</v>
      </c>
      <c r="AW12" s="100">
        <f t="shared" si="32"/>
        <v>4543.8703364684079</v>
      </c>
      <c r="AX12" s="100">
        <f t="shared" si="32"/>
        <v>4389.5651707465477</v>
      </c>
      <c r="AY12" s="100">
        <f t="shared" si="32"/>
        <v>4232.0373027316809</v>
      </c>
      <c r="AZ12" s="100">
        <f t="shared" si="32"/>
        <v>4071.4107380239343</v>
      </c>
      <c r="BA12" s="100">
        <f t="shared" si="32"/>
        <v>3907.8112406952491</v>
      </c>
      <c r="BB12" s="100">
        <f t="shared" si="32"/>
        <v>3741.3662016083604</v>
      </c>
      <c r="BC12" s="100">
        <f t="shared" si="32"/>
        <v>3572.2045073228956</v>
      </c>
      <c r="BD12" s="100">
        <f t="shared" si="32"/>
        <v>3400.4564097976931</v>
      </c>
      <c r="BE12" s="100">
        <f t="shared" si="32"/>
        <v>3226.2533970887566</v>
      </c>
      <c r="BF12" s="100">
        <f t="shared" si="32"/>
        <v>3049.7280652322324</v>
      </c>
      <c r="BG12" s="100">
        <f t="shared" si="32"/>
        <v>2871.0139914915853</v>
      </c>
      <c r="BH12" s="100">
        <f t="shared" si="32"/>
        <v>2690.2456091376644</v>
      </c>
      <c r="BI12" s="100">
        <f t="shared" si="32"/>
        <v>2507.5580839197805</v>
      </c>
      <c r="BJ12" s="100">
        <f t="shared" si="32"/>
        <v>2323.0871923752175</v>
      </c>
      <c r="BK12" s="100">
        <f t="shared" si="32"/>
        <v>2136.9692021138835</v>
      </c>
      <c r="BL12" s="100">
        <f t="shared" si="32"/>
        <v>1949.3407542041057</v>
      </c>
      <c r="BM12" s="100">
        <f t="shared" si="32"/>
        <v>1760.3387477749479</v>
      </c>
      <c r="BN12" s="100">
        <f t="shared" si="32"/>
        <v>1570.1002269398089</v>
      </c>
      <c r="BO12" s="100">
        <f t="shared" si="32"/>
        <v>1378.762270135773</v>
      </c>
      <c r="BP12" s="100">
        <f t="shared" si="32"/>
        <v>1186.4618819628247</v>
      </c>
      <c r="BQ12" s="100">
        <f t="shared" si="32"/>
        <v>993.33588759715792</v>
      </c>
      <c r="BR12" s="100">
        <f t="shared" si="32"/>
        <v>799.52082984291394</v>
      </c>
      <c r="BS12" s="100">
        <f t="shared" si="32"/>
        <v>605.15286887728507</v>
      </c>
      <c r="BT12" s="100">
        <f t="shared" si="32"/>
        <v>410.36768473467782</v>
      </c>
      <c r="BU12" s="100">
        <f t="shared" si="32"/>
        <v>215.30038256670102</v>
      </c>
      <c r="BV12" s="100">
        <f t="shared" si="32"/>
        <v>20.085400706267741</v>
      </c>
      <c r="BW12" s="100">
        <f t="shared" si="32"/>
        <v>-175.14357844415238</v>
      </c>
      <c r="BX12" s="100">
        <f t="shared" si="32"/>
        <v>-370.25371468793412</v>
      </c>
      <c r="BY12" s="100">
        <f t="shared" si="32"/>
        <v>-565.11309346860548</v>
      </c>
      <c r="BZ12" s="100">
        <f t="shared" si="32"/>
        <v>-759.59080646537655</v>
      </c>
      <c r="CA12" s="100">
        <f t="shared" si="32"/>
        <v>-953.55702935898967</v>
      </c>
      <c r="CB12" s="100">
        <f t="shared" si="32"/>
        <v>-1146.8830967831943</v>
      </c>
      <c r="CC12" s="100">
        <f t="shared" ref="CC12:EN12" si="33">CC56*COS(RADIANS(CC55))</f>
        <v>-1339.4415744831501</v>
      </c>
      <c r="CD12" s="100">
        <f t="shared" si="33"/>
        <v>-1531.1063287075394</v>
      </c>
      <c r="CE12" s="100">
        <f t="shared" si="33"/>
        <v>-1721.7525928663774</v>
      </c>
      <c r="CF12" s="100">
        <f t="shared" si="33"/>
        <v>-1911.2570314912055</v>
      </c>
      <c r="CG12" s="100">
        <f t="shared" si="33"/>
        <v>-2099.4978015387619</v>
      </c>
      <c r="CH12" s="100">
        <f t="shared" si="33"/>
        <v>-2286.3546110833022</v>
      </c>
      <c r="CI12" s="100">
        <f t="shared" si="33"/>
        <v>-2471.7087754462837</v>
      </c>
      <c r="CJ12" s="100">
        <f t="shared" si="33"/>
        <v>-2655.4432708155614</v>
      </c>
      <c r="CK12" s="100">
        <f t="shared" si="33"/>
        <v>-2837.4427854090982</v>
      </c>
      <c r="CL12" s="100">
        <f t="shared" si="33"/>
        <v>-3017.593768240919</v>
      </c>
      <c r="CM12" s="100">
        <f t="shared" si="33"/>
        <v>-3195.7844755492888</v>
      </c>
      <c r="CN12" s="100">
        <f t="shared" si="33"/>
        <v>-3371.9050149491504</v>
      </c>
      <c r="CO12" s="100">
        <f t="shared" si="33"/>
        <v>-3545.8473873725461</v>
      </c>
      <c r="CP12" s="100">
        <f t="shared" si="33"/>
        <v>-3717.5055268621982</v>
      </c>
      <c r="CQ12" s="100">
        <f t="shared" si="33"/>
        <v>-3886.7753382845967</v>
      </c>
      <c r="CR12" s="100">
        <f t="shared" si="33"/>
        <v>-4053.5547330298305</v>
      </c>
      <c r="CS12" s="100">
        <f t="shared" si="33"/>
        <v>-4217.7436627660954</v>
      </c>
      <c r="CT12" s="100">
        <f t="shared" si="33"/>
        <v>-4379.2441513172589</v>
      </c>
      <c r="CU12" s="100">
        <f t="shared" si="33"/>
        <v>-4537.9603247320301</v>
      </c>
      <c r="CV12" s="100">
        <f t="shared" si="33"/>
        <v>-4693.7984396134216</v>
      </c>
      <c r="CW12" s="100">
        <f t="shared" si="33"/>
        <v>-4846.6669097768518</v>
      </c>
      <c r="CX12" s="100">
        <f t="shared" si="33"/>
        <v>-4996.4763313051017</v>
      </c>
      <c r="CY12" s="100">
        <f t="shared" si="33"/>
        <v>-5143.1395060676014</v>
      </c>
      <c r="CZ12" s="100">
        <f t="shared" si="33"/>
        <v>-5286.5714637710607</v>
      </c>
      <c r="DA12" s="100">
        <f t="shared" si="33"/>
        <v>-5426.689482607494</v>
      </c>
      <c r="DB12" s="100">
        <f t="shared" si="33"/>
        <v>-5563.4131085648105</v>
      </c>
      <c r="DC12" s="100">
        <f t="shared" si="33"/>
        <v>-5696.6641734640989</v>
      </c>
      <c r="DD12" s="100">
        <f t="shared" si="33"/>
        <v>-5826.3668117864781</v>
      </c>
      <c r="DE12" s="100">
        <f t="shared" si="33"/>
        <v>-5952.447476351178</v>
      </c>
      <c r="DF12" s="100">
        <f t="shared" si="33"/>
        <v>-6074.8349529050838</v>
      </c>
      <c r="DG12" s="100">
        <f t="shared" si="33"/>
        <v>-6193.4603736825493</v>
      </c>
      <c r="DH12" s="100">
        <f t="shared" si="33"/>
        <v>-6308.2572299927233</v>
      </c>
      <c r="DI12" s="100">
        <f t="shared" si="33"/>
        <v>-6419.1613838900112</v>
      </c>
      <c r="DJ12" s="100">
        <f t="shared" si="33"/>
        <v>-6526.1110789816421</v>
      </c>
      <c r="DK12" s="100">
        <f t="shared" si="33"/>
        <v>-6629.0469504245602</v>
      </c>
      <c r="DL12" s="100">
        <f t="shared" si="33"/>
        <v>-6727.912034162101</v>
      </c>
      <c r="DM12" s="100">
        <f t="shared" si="33"/>
        <v>-6822.6517754490233</v>
      </c>
      <c r="DN12" s="100">
        <f t="shared" si="33"/>
        <v>-6913.2140367116772</v>
      </c>
      <c r="DO12" s="100">
        <f t="shared" si="33"/>
        <v>-6999.5491047881214</v>
      </c>
      <c r="DP12" s="100">
        <f t="shared" si="33"/>
        <v>-7081.6096975911187</v>
      </c>
      <c r="DQ12" s="100">
        <f t="shared" si="33"/>
        <v>-7159.3509702349083</v>
      </c>
      <c r="DR12" s="100">
        <f t="shared" si="33"/>
        <v>-7232.7305206647334</v>
      </c>
      <c r="DS12" s="100">
        <f t="shared" si="33"/>
        <v>-7301.7083948260861</v>
      </c>
      <c r="DT12" s="100">
        <f t="shared" si="33"/>
        <v>-7366.2470914085561</v>
      </c>
      <c r="DU12" s="100">
        <f t="shared" si="33"/>
        <v>-7426.3115661971851</v>
      </c>
      <c r="DV12" s="100">
        <f t="shared" si="33"/>
        <v>-7481.8692360621844</v>
      </c>
      <c r="DW12" s="100">
        <f t="shared" si="33"/>
        <v>-7532.8899826157567</v>
      </c>
      <c r="DX12" s="100">
        <f t="shared" si="33"/>
        <v>-7579.3461555627273</v>
      </c>
      <c r="DY12" s="100">
        <f t="shared" si="33"/>
        <v>-7621.2125757696576</v>
      </c>
      <c r="DZ12" s="100">
        <f t="shared" si="33"/>
        <v>-7658.4665380749102</v>
      </c>
      <c r="EA12" s="100">
        <f t="shared" si="33"/>
        <v>-7691.0878138601884</v>
      </c>
      <c r="EB12" s="100">
        <f t="shared" si="33"/>
        <v>-7719.0586534018548</v>
      </c>
      <c r="EC12" s="100">
        <f t="shared" si="33"/>
        <v>-7742.3637880183323</v>
      </c>
      <c r="ED12" s="100">
        <f t="shared" si="33"/>
        <v>-7760.9904320277128</v>
      </c>
      <c r="EE12" s="100">
        <f t="shared" si="33"/>
        <v>-7774.9282845276475</v>
      </c>
      <c r="EF12" s="100">
        <f t="shared" si="33"/>
        <v>-7784.1695310074538</v>
      </c>
      <c r="EG12" s="100">
        <f t="shared" si="33"/>
        <v>-7788.708844800276</v>
      </c>
      <c r="EH12" s="100">
        <f t="shared" si="33"/>
        <v>-7788.5433883810001</v>
      </c>
      <c r="EI12" s="100">
        <f t="shared" si="33"/>
        <v>-7783.6728145135457</v>
      </c>
      <c r="EJ12" s="100">
        <f t="shared" si="33"/>
        <v>-7774.0992672489729</v>
      </c>
      <c r="EK12" s="100">
        <f t="shared" si="33"/>
        <v>-7759.827382773783</v>
      </c>
      <c r="EL12" s="100">
        <f t="shared" si="33"/>
        <v>-7740.8642901056046</v>
      </c>
      <c r="EM12" s="100">
        <f t="shared" si="33"/>
        <v>-7717.2196116313435</v>
      </c>
      <c r="EN12" s="100">
        <f t="shared" si="33"/>
        <v>-7688.9054634807326</v>
      </c>
      <c r="EO12" s="100">
        <f t="shared" ref="EO12:GZ12" si="34">EO56*COS(RADIANS(EO55))</f>
        <v>-7655.9364557260878</v>
      </c>
      <c r="EP12" s="100">
        <f t="shared" si="34"/>
        <v>-7618.3296923968755</v>
      </c>
      <c r="EQ12" s="100">
        <f t="shared" si="34"/>
        <v>-7576.1047712956133</v>
      </c>
      <c r="ER12" s="100">
        <f t="shared" si="34"/>
        <v>-7529.2837835993769</v>
      </c>
      <c r="ES12" s="100">
        <f t="shared" si="34"/>
        <v>-7477.8913132291254</v>
      </c>
      <c r="ET12" s="100">
        <f t="shared" si="34"/>
        <v>-7421.9544359667816</v>
      </c>
      <c r="EU12" s="100">
        <f t="shared" si="34"/>
        <v>-7361.5027182979111</v>
      </c>
      <c r="EV12" s="100">
        <f t="shared" si="34"/>
        <v>-7296.5682159556209</v>
      </c>
      <c r="EW12" s="100">
        <f t="shared" si="34"/>
        <v>-7227.1854721391337</v>
      </c>
      <c r="EX12" s="100">
        <f t="shared" si="34"/>
        <v>-7153.3915153783219</v>
      </c>
      <c r="EY12" s="100">
        <f t="shared" si="34"/>
        <v>-7075.225857013309</v>
      </c>
      <c r="EZ12" s="100">
        <f t="shared" si="34"/>
        <v>-6992.7304882560193</v>
      </c>
      <c r="FA12" s="100">
        <f t="shared" si="34"/>
        <v>-6905.949876798486</v>
      </c>
      <c r="FB12" s="100">
        <f t="shared" si="34"/>
        <v>-6814.9309629304289</v>
      </c>
      <c r="FC12" s="100">
        <f t="shared" si="34"/>
        <v>-6719.7231551265941</v>
      </c>
      <c r="FD12" s="100">
        <f t="shared" si="34"/>
        <v>-6620.3783250620827</v>
      </c>
      <c r="FE12" s="100">
        <f t="shared" si="34"/>
        <v>-6516.950802011841</v>
      </c>
      <c r="FF12" s="100">
        <f t="shared" si="34"/>
        <v>-6409.497366588349</v>
      </c>
      <c r="FG12" s="100">
        <f t="shared" si="34"/>
        <v>-6298.0772437694604</v>
      </c>
      <c r="FH12" s="100">
        <f t="shared" si="34"/>
        <v>-6182.7520951662791</v>
      </c>
      <c r="FI12" s="100">
        <f t="shared" si="34"/>
        <v>-6063.5860104789426</v>
      </c>
      <c r="FJ12" s="100">
        <f t="shared" si="34"/>
        <v>-5940.6454980861972</v>
      </c>
      <c r="FK12" s="100">
        <f t="shared" si="34"/>
        <v>-5813.9994747126821</v>
      </c>
      <c r="FL12" s="100">
        <f t="shared" si="34"/>
        <v>-5683.7192541160066</v>
      </c>
      <c r="FM12" s="100">
        <f t="shared" si="34"/>
        <v>-5549.8785347337989</v>
      </c>
      <c r="FN12" s="100">
        <f t="shared" si="34"/>
        <v>-5412.5533862291777</v>
      </c>
      <c r="FO12" s="100">
        <f t="shared" si="34"/>
        <v>-5271.8222348714244</v>
      </c>
      <c r="FP12" s="100">
        <f t="shared" si="34"/>
        <v>-5127.7658476869856</v>
      </c>
      <c r="FQ12" s="100">
        <f t="shared" si="34"/>
        <v>-4980.4673153144277</v>
      </c>
      <c r="FR12" s="100">
        <f t="shared" si="34"/>
        <v>-4830.0120334955818</v>
      </c>
      <c r="FS12" s="100">
        <f t="shared" si="34"/>
        <v>-4676.4876831337779</v>
      </c>
      <c r="FT12" s="100">
        <f t="shared" si="34"/>
        <v>-4519.9842088489058</v>
      </c>
      <c r="FU12" s="100">
        <f t="shared" si="34"/>
        <v>-4360.5937959579778</v>
      </c>
      <c r="FV12" s="100">
        <f t="shared" si="34"/>
        <v>-4198.4108458090632</v>
      </c>
      <c r="FW12" s="100">
        <f t="shared" si="34"/>
        <v>-4033.531949395493</v>
      </c>
      <c r="FX12" s="100">
        <f t="shared" si="34"/>
        <v>-3866.0558591770873</v>
      </c>
      <c r="FY12" s="100">
        <f t="shared" si="34"/>
        <v>-3696.0834590342106</v>
      </c>
      <c r="FZ12" s="100">
        <f t="shared" si="34"/>
        <v>-3523.7177322809016</v>
      </c>
      <c r="GA12" s="100">
        <f t="shared" si="34"/>
        <v>-3349.0637276628154</v>
      </c>
      <c r="GB12" s="100">
        <f t="shared" si="34"/>
        <v>-3172.2285232663735</v>
      </c>
      <c r="GC12" s="100">
        <f t="shared" si="34"/>
        <v>-2993.3211882658147</v>
      </c>
      <c r="GD12" s="100">
        <f t="shared" si="34"/>
        <v>-2812.4527424356615</v>
      </c>
      <c r="GE12" s="100">
        <f t="shared" si="34"/>
        <v>-2629.7361133571908</v>
      </c>
      <c r="GF12" s="100">
        <f t="shared" si="34"/>
        <v>-2445.2860912487972</v>
      </c>
      <c r="GG12" s="100">
        <f t="shared" si="34"/>
        <v>-2259.2192813517822</v>
      </c>
      <c r="GH12" s="100">
        <f t="shared" si="34"/>
        <v>-2071.6540538050062</v>
      </c>
      <c r="GI12" s="100">
        <f t="shared" si="34"/>
        <v>-1882.7104909442839</v>
      </c>
      <c r="GJ12" s="100">
        <f t="shared" si="34"/>
        <v>-1692.5103319647478</v>
      </c>
      <c r="GK12" s="100">
        <f t="shared" si="34"/>
        <v>-1501.1769148878227</v>
      </c>
      <c r="GL12" s="100">
        <f t="shared" si="34"/>
        <v>-1308.8351157773598</v>
      </c>
      <c r="GM12" s="100">
        <f t="shared" si="34"/>
        <v>-1115.6112851535684</v>
      </c>
      <c r="GN12" s="100">
        <f t="shared" si="34"/>
        <v>-921.63318155746902</v>
      </c>
      <c r="GO12" s="100">
        <f t="shared" si="34"/>
        <v>-727.02990222305857</v>
      </c>
      <c r="GP12" s="100">
        <f t="shared" si="34"/>
        <v>-531.9318108194127</v>
      </c>
      <c r="GQ12" s="100">
        <f t="shared" si="34"/>
        <v>-336.47046223043287</v>
      </c>
      <c r="GR12" s="100">
        <f t="shared" si="34"/>
        <v>-140.77852434569203</v>
      </c>
      <c r="GS12" s="100">
        <f t="shared" si="34"/>
        <v>55.010303157884039</v>
      </c>
      <c r="GT12" s="100">
        <f t="shared" si="34"/>
        <v>250.76137305701107</v>
      </c>
      <c r="GU12" s="100">
        <f t="shared" si="34"/>
        <v>446.33917785215698</v>
      </c>
      <c r="GV12" s="100">
        <f t="shared" si="34"/>
        <v>641.60744006546247</v>
      </c>
      <c r="GW12" s="100">
        <f t="shared" si="34"/>
        <v>836.42920555743808</v>
      </c>
      <c r="GX12" s="100">
        <f t="shared" si="34"/>
        <v>1030.6669398447159</v>
      </c>
      <c r="GY12" s="100">
        <f t="shared" si="34"/>
        <v>1224.1826273923643</v>
      </c>
      <c r="GZ12" s="100">
        <f t="shared" si="34"/>
        <v>1416.837873845212</v>
      </c>
      <c r="HA12" s="100">
        <f t="shared" ref="HA12:JG12" si="35">HA56*COS(RADIANS(HA55))</f>
        <v>1608.494011152686</v>
      </c>
      <c r="HB12" s="100">
        <f t="shared" si="35"/>
        <v>1799.0122055320737</v>
      </c>
      <c r="HC12" s="100">
        <f t="shared" si="35"/>
        <v>1988.2535682044788</v>
      </c>
      <c r="HD12" s="100">
        <f t="shared" si="35"/>
        <v>2176.0792688273395</v>
      </c>
      <c r="HE12" s="100">
        <f t="shared" si="35"/>
        <v>2362.3506515364634</v>
      </c>
      <c r="HF12" s="100">
        <f t="shared" si="35"/>
        <v>2546.9293534991957</v>
      </c>
      <c r="HG12" s="100">
        <f t="shared" si="35"/>
        <v>2729.6774258694136</v>
      </c>
      <c r="HH12" s="100">
        <f t="shared" si="35"/>
        <v>2910.4574570230334</v>
      </c>
      <c r="HI12" s="100">
        <f t="shared" si="35"/>
        <v>3089.1326979415676</v>
      </c>
      <c r="HJ12" s="100">
        <f t="shared" si="35"/>
        <v>3265.5671895992764</v>
      </c>
      <c r="HK12" s="100">
        <f t="shared" si="35"/>
        <v>3439.6258921978697</v>
      </c>
      <c r="HL12" s="100">
        <f t="shared" si="35"/>
        <v>3611.1748160811358</v>
      </c>
      <c r="HM12" s="100">
        <f t="shared" si="35"/>
        <v>3780.0811541501739</v>
      </c>
      <c r="HN12" s="100">
        <f t="shared" si="35"/>
        <v>3946.2134155885979</v>
      </c>
      <c r="HO12" s="100">
        <f t="shared" si="35"/>
        <v>4109.4415606959237</v>
      </c>
      <c r="HP12" s="100">
        <f t="shared" si="35"/>
        <v>4269.637136616413</v>
      </c>
      <c r="HQ12" s="100">
        <f t="shared" si="35"/>
        <v>4426.6734137401972</v>
      </c>
      <c r="HR12" s="100">
        <f t="shared" si="35"/>
        <v>4580.4255225432926</v>
      </c>
      <c r="HS12" s="100">
        <f t="shared" si="35"/>
        <v>4730.7705906237115</v>
      </c>
      <c r="HT12" s="100">
        <f t="shared" si="35"/>
        <v>4877.5878796816778</v>
      </c>
      <c r="HU12" s="100">
        <f t="shared" si="35"/>
        <v>5020.758922183596</v>
      </c>
      <c r="HV12" s="100">
        <f t="shared" si="35"/>
        <v>5160.1676574418443</v>
      </c>
      <c r="HW12" s="100">
        <f t="shared" si="35"/>
        <v>5295.7005668354386</v>
      </c>
      <c r="HX12" s="100">
        <f t="shared" si="35"/>
        <v>5427.2468078905513</v>
      </c>
      <c r="HY12" s="100">
        <f t="shared" si="35"/>
        <v>5554.6983469348315</v>
      </c>
      <c r="HZ12" s="100">
        <f t="shared" si="35"/>
        <v>5677.9500900350904</v>
      </c>
      <c r="IA12" s="100">
        <f t="shared" si="35"/>
        <v>5796.9000119249249</v>
      </c>
      <c r="IB12" s="100">
        <f t="shared" si="35"/>
        <v>5911.4492826265814</v>
      </c>
      <c r="IC12" s="100">
        <f t="shared" si="35"/>
        <v>6021.5023914705243</v>
      </c>
      <c r="ID12" s="100">
        <f t="shared" si="35"/>
        <v>6126.9672682162372</v>
      </c>
      <c r="IE12" s="100">
        <f t="shared" si="35"/>
        <v>6227.7554009792693</v>
      </c>
      <c r="IF12" s="100">
        <f t="shared" si="35"/>
        <v>6323.7819506720325</v>
      </c>
      <c r="IG12" s="100">
        <f t="shared" si="35"/>
        <v>6414.9658616697707</v>
      </c>
      <c r="IH12" s="100">
        <f t="shared" si="35"/>
        <v>6501.2299684182581</v>
      </c>
      <c r="II12" s="100">
        <f t="shared" si="35"/>
        <v>6582.5010977060556</v>
      </c>
      <c r="IJ12" s="100">
        <f t="shared" si="35"/>
        <v>6658.7101663318681</v>
      </c>
      <c r="IK12" s="100">
        <f t="shared" si="35"/>
        <v>6729.7922739064434</v>
      </c>
      <c r="IL12" s="100">
        <f t="shared" si="35"/>
        <v>6795.6867905384906</v>
      </c>
      <c r="IM12" s="100">
        <f t="shared" si="35"/>
        <v>6856.3374391655043</v>
      </c>
      <c r="IN12" s="100">
        <f t="shared" si="35"/>
        <v>6911.6923723027876</v>
      </c>
      <c r="IO12" s="100">
        <f t="shared" si="35"/>
        <v>6961.7042429976118</v>
      </c>
      <c r="IP12" s="100">
        <f t="shared" si="35"/>
        <v>7006.3302697901299</v>
      </c>
      <c r="IQ12" s="100">
        <f t="shared" si="35"/>
        <v>7045.5322954982112</v>
      </c>
      <c r="IR12" s="100">
        <f t="shared" si="35"/>
        <v>7079.2768396601487</v>
      </c>
      <c r="IS12" s="100">
        <f t="shared" si="35"/>
        <v>7107.53514448641</v>
      </c>
      <c r="IT12" s="100">
        <f t="shared" si="35"/>
        <v>7130.283214189988</v>
      </c>
      <c r="IU12" s="100">
        <f t="shared" si="35"/>
        <v>7147.5018475837114</v>
      </c>
      <c r="IV12" s="100">
        <f t="shared" si="35"/>
        <v>7159.1766638523141</v>
      </c>
      <c r="IW12" s="100">
        <f t="shared" si="35"/>
        <v>7165.2981214270667</v>
      </c>
      <c r="IX12" s="100">
        <f t="shared" si="35"/>
        <v>7166.3198737660796</v>
      </c>
      <c r="IY12" s="100">
        <f t="shared" si="35"/>
        <v>7166.5252493322387</v>
      </c>
      <c r="IZ12" s="100">
        <f t="shared" si="35"/>
        <v>7166.9645423183974</v>
      </c>
      <c r="JA12" s="100">
        <f t="shared" si="35"/>
        <v>7167.6374711860217</v>
      </c>
      <c r="JB12" s="100">
        <f t="shared" si="35"/>
        <v>7168.5435503793824</v>
      </c>
      <c r="JC12" s="100">
        <f t="shared" si="35"/>
        <v>7169.682090934416</v>
      </c>
      <c r="JD12" s="100">
        <f t="shared" si="35"/>
        <v>7171.052201378975</v>
      </c>
      <c r="JE12" s="100">
        <f t="shared" si="35"/>
        <v>7172.6527889219196</v>
      </c>
      <c r="JF12" s="100">
        <f t="shared" si="35"/>
        <v>7174.4825609276495</v>
      </c>
      <c r="JG12" s="100">
        <f t="shared" si="35"/>
        <v>7176.5400266718452</v>
      </c>
    </row>
    <row r="13" spans="2:267" x14ac:dyDescent="0.25">
      <c r="B13" s="25"/>
      <c r="C13" s="143" t="s">
        <v>76</v>
      </c>
      <c r="D13" s="143"/>
      <c r="E13" s="112">
        <f>IF(D64=0,E12*ROUND(E10,1)/100," ")</f>
        <v>27365.191917596552</v>
      </c>
      <c r="F13" s="4"/>
      <c r="G13" s="4"/>
      <c r="H13" s="4"/>
      <c r="I13" s="4"/>
      <c r="J13" s="4"/>
      <c r="K13" s="4"/>
      <c r="L13" s="4"/>
      <c r="M13" s="4"/>
      <c r="N13" s="26"/>
      <c r="P13" s="101" t="s">
        <v>100</v>
      </c>
      <c r="Q13" s="100">
        <f>$E$7*SIN(RADIANS(Q57))</f>
        <v>0</v>
      </c>
      <c r="R13" s="100">
        <f t="shared" ref="R13:CC13" si="36">$E$7*SIN(RADIANS(R57))</f>
        <v>160.27974873760641</v>
      </c>
      <c r="S13" s="100">
        <f t="shared" si="36"/>
        <v>320.45826135057018</v>
      </c>
      <c r="T13" s="100">
        <f t="shared" si="36"/>
        <v>480.4343656571549</v>
      </c>
      <c r="U13" s="100">
        <f t="shared" si="36"/>
        <v>640.10701732104849</v>
      </c>
      <c r="V13" s="100">
        <f t="shared" si="36"/>
        <v>799.3753636731326</v>
      </c>
      <c r="W13" s="100">
        <f t="shared" si="36"/>
        <v>958.1388074121885</v>
      </c>
      <c r="X13" s="100">
        <f t="shared" si="36"/>
        <v>1116.2970701443105</v>
      </c>
      <c r="Y13" s="100">
        <f t="shared" si="36"/>
        <v>1273.7502557208879</v>
      </c>
      <c r="Z13" s="100">
        <f t="shared" si="36"/>
        <v>1430.3989133351533</v>
      </c>
      <c r="AA13" s="100">
        <f t="shared" si="36"/>
        <v>1586.1441003374439</v>
      </c>
      <c r="AB13" s="100">
        <f t="shared" si="36"/>
        <v>1740.8874447295002</v>
      </c>
      <c r="AC13" s="100">
        <f t="shared" si="36"/>
        <v>1894.5312072983288</v>
      </c>
      <c r="AD13" s="100">
        <f t="shared" si="36"/>
        <v>2046.9783433503821</v>
      </c>
      <c r="AE13" s="100">
        <f t="shared" si="36"/>
        <v>2198.13256400707</v>
      </c>
      <c r="AF13" s="100">
        <f t="shared" si="36"/>
        <v>2347.898397022876</v>
      </c>
      <c r="AG13" s="100">
        <f t="shared" si="36"/>
        <v>2496.1812470876766</v>
      </c>
      <c r="AH13" s="100">
        <f t="shared" si="36"/>
        <v>2642.8874555751663</v>
      </c>
      <c r="AI13" s="100">
        <f t="shared" si="36"/>
        <v>2787.9243596996503</v>
      </c>
      <c r="AJ13" s="100">
        <f t="shared" si="36"/>
        <v>2931.2003510438494</v>
      </c>
      <c r="AK13" s="100">
        <f t="shared" si="36"/>
        <v>3072.6249334207405</v>
      </c>
      <c r="AL13" s="100">
        <f t="shared" si="36"/>
        <v>3212.1087800328824</v>
      </c>
      <c r="AM13" s="100">
        <f t="shared" si="36"/>
        <v>3349.5637898931441</v>
      </c>
      <c r="AN13" s="100">
        <f t="shared" si="36"/>
        <v>3484.9031434711683</v>
      </c>
      <c r="AO13" s="100">
        <f t="shared" si="36"/>
        <v>3618.0413575304528</v>
      </c>
      <c r="AP13" s="100">
        <f t="shared" si="36"/>
        <v>3748.8943391213938</v>
      </c>
      <c r="AQ13" s="100">
        <f t="shared" si="36"/>
        <v>3877.3794386961931</v>
      </c>
      <c r="AR13" s="100">
        <f t="shared" si="36"/>
        <v>4003.4155023120884</v>
      </c>
      <c r="AS13" s="100">
        <f t="shared" si="36"/>
        <v>4126.9229228899148</v>
      </c>
      <c r="AT13" s="100">
        <f t="shared" si="36"/>
        <v>4247.8236904956566</v>
      </c>
      <c r="AU13" s="100">
        <f t="shared" si="36"/>
        <v>4366.0414416131771</v>
      </c>
      <c r="AV13" s="100">
        <f t="shared" si="36"/>
        <v>4481.5015073770601</v>
      </c>
      <c r="AW13" s="100">
        <f t="shared" si="36"/>
        <v>4594.1309607350695</v>
      </c>
      <c r="AX13" s="100">
        <f t="shared" si="36"/>
        <v>4703.8586625104335</v>
      </c>
      <c r="AY13" s="100">
        <f t="shared" si="36"/>
        <v>4810.6153063348702</v>
      </c>
      <c r="AZ13" s="100">
        <f t="shared" si="36"/>
        <v>4914.3334624239842</v>
      </c>
      <c r="BA13" s="100">
        <f t="shared" si="36"/>
        <v>5014.9476201673551</v>
      </c>
      <c r="BB13" s="100">
        <f t="shared" si="36"/>
        <v>5112.3942295064508</v>
      </c>
      <c r="BC13" s="100">
        <f t="shared" si="36"/>
        <v>5206.611741074199</v>
      </c>
      <c r="BD13" s="100">
        <f t="shared" si="36"/>
        <v>5297.5406450708924</v>
      </c>
      <c r="BE13" s="100">
        <f t="shared" si="36"/>
        <v>5385.1235088518524</v>
      </c>
      <c r="BF13" s="100">
        <f t="shared" si="36"/>
        <v>5469.3050132031149</v>
      </c>
      <c r="BG13" s="100">
        <f t="shared" si="36"/>
        <v>5550.0319872822347</v>
      </c>
      <c r="BH13" s="100">
        <f t="shared" si="36"/>
        <v>5627.2534422021317</v>
      </c>
      <c r="BI13" s="100">
        <f t="shared" si="36"/>
        <v>5700.9206032367601</v>
      </c>
      <c r="BJ13" s="100">
        <f t="shared" si="36"/>
        <v>5770.9869406282733</v>
      </c>
      <c r="BK13" s="100">
        <f t="shared" si="36"/>
        <v>5837.4081989762117</v>
      </c>
      <c r="BL13" s="100">
        <f t="shared" si="36"/>
        <v>5900.1424251901744</v>
      </c>
      <c r="BM13" s="100">
        <f t="shared" si="36"/>
        <v>5959.1499949882718</v>
      </c>
      <c r="BN13" s="100">
        <f t="shared" si="36"/>
        <v>6014.3936379246888</v>
      </c>
      <c r="BO13" s="100">
        <f t="shared" si="36"/>
        <v>6065.8384609304894</v>
      </c>
      <c r="BP13" s="100">
        <f t="shared" si="36"/>
        <v>6113.4519703528231</v>
      </c>
      <c r="BQ13" s="100">
        <f t="shared" si="36"/>
        <v>6157.2040924786206</v>
      </c>
      <c r="BR13" s="100">
        <f t="shared" si="36"/>
        <v>6197.0671925297902</v>
      </c>
      <c r="BS13" s="100">
        <f t="shared" si="36"/>
        <v>6233.0160921179377</v>
      </c>
      <c r="BT13" s="100">
        <f t="shared" si="36"/>
        <v>6265.0280851475763</v>
      </c>
      <c r="BU13" s="100">
        <f t="shared" si="36"/>
        <v>6293.0829521577825</v>
      </c>
      <c r="BV13" s="100">
        <f t="shared" si="36"/>
        <v>6317.1629730932409</v>
      </c>
      <c r="BW13" s="100">
        <f t="shared" si="36"/>
        <v>6337.2529384966138</v>
      </c>
      <c r="BX13" s="100">
        <f t="shared" si="36"/>
        <v>6353.3401591151542</v>
      </c>
      <c r="BY13" s="100">
        <f t="shared" si="36"/>
        <v>6365.4144739155163</v>
      </c>
      <c r="BZ13" s="100">
        <f t="shared" si="36"/>
        <v>6373.4682565016783</v>
      </c>
      <c r="CA13" s="100">
        <f t="shared" si="36"/>
        <v>6377.4964199319393</v>
      </c>
      <c r="CB13" s="100">
        <f t="shared" si="36"/>
        <v>6377.4964199319393</v>
      </c>
      <c r="CC13" s="100">
        <f t="shared" si="36"/>
        <v>6373.4682565016783</v>
      </c>
      <c r="CD13" s="100">
        <f t="shared" ref="CD13:EO13" si="37">$E$7*SIN(RADIANS(CD57))</f>
        <v>6365.4144739155163</v>
      </c>
      <c r="CE13" s="100">
        <f t="shared" si="37"/>
        <v>6353.3401591151542</v>
      </c>
      <c r="CF13" s="100">
        <f t="shared" si="37"/>
        <v>6337.2529384966138</v>
      </c>
      <c r="CG13" s="100">
        <f t="shared" si="37"/>
        <v>6317.1629730932409</v>
      </c>
      <c r="CH13" s="100">
        <f t="shared" si="37"/>
        <v>6293.0829521577825</v>
      </c>
      <c r="CI13" s="100">
        <f t="shared" si="37"/>
        <v>6265.0280851475763</v>
      </c>
      <c r="CJ13" s="100">
        <f t="shared" si="37"/>
        <v>6233.0160921179377</v>
      </c>
      <c r="CK13" s="100">
        <f t="shared" si="37"/>
        <v>6197.0671925297902</v>
      </c>
      <c r="CL13" s="100">
        <f t="shared" si="37"/>
        <v>6157.2040924786206</v>
      </c>
      <c r="CM13" s="100">
        <f t="shared" si="37"/>
        <v>6113.451970352824</v>
      </c>
      <c r="CN13" s="100">
        <f t="shared" si="37"/>
        <v>6065.8384609304903</v>
      </c>
      <c r="CO13" s="100">
        <f t="shared" si="37"/>
        <v>6014.3936379246898</v>
      </c>
      <c r="CP13" s="100">
        <f t="shared" si="37"/>
        <v>5959.1499949882718</v>
      </c>
      <c r="CQ13" s="100">
        <f t="shared" si="37"/>
        <v>5900.1424251901735</v>
      </c>
      <c r="CR13" s="100">
        <f t="shared" si="37"/>
        <v>5837.4081989762117</v>
      </c>
      <c r="CS13" s="100">
        <f t="shared" si="37"/>
        <v>5770.9869406282724</v>
      </c>
      <c r="CT13" s="100">
        <f t="shared" si="37"/>
        <v>5700.9206032367611</v>
      </c>
      <c r="CU13" s="100">
        <f t="shared" si="37"/>
        <v>5627.2534422021317</v>
      </c>
      <c r="CV13" s="100">
        <f t="shared" si="37"/>
        <v>5550.0319872822347</v>
      </c>
      <c r="CW13" s="100">
        <f t="shared" si="37"/>
        <v>5469.305013203114</v>
      </c>
      <c r="CX13" s="100">
        <f t="shared" si="37"/>
        <v>5385.1235088518515</v>
      </c>
      <c r="CY13" s="100">
        <f t="shared" si="37"/>
        <v>5297.5406450708933</v>
      </c>
      <c r="CZ13" s="100">
        <f t="shared" si="37"/>
        <v>5206.6117410741999</v>
      </c>
      <c r="DA13" s="100">
        <f t="shared" si="37"/>
        <v>5112.3942295064508</v>
      </c>
      <c r="DB13" s="100">
        <f t="shared" si="37"/>
        <v>5014.947620167356</v>
      </c>
      <c r="DC13" s="100">
        <f t="shared" si="37"/>
        <v>4914.3334624239842</v>
      </c>
      <c r="DD13" s="100">
        <f t="shared" si="37"/>
        <v>4810.6153063348711</v>
      </c>
      <c r="DE13" s="100">
        <f t="shared" si="37"/>
        <v>4703.8586625104335</v>
      </c>
      <c r="DF13" s="100">
        <f t="shared" si="37"/>
        <v>4594.1309607350713</v>
      </c>
      <c r="DG13" s="100">
        <f t="shared" si="37"/>
        <v>4481.5015073770583</v>
      </c>
      <c r="DH13" s="100">
        <f t="shared" si="37"/>
        <v>4366.0414416131753</v>
      </c>
      <c r="DI13" s="100">
        <f t="shared" si="37"/>
        <v>4247.8236904956575</v>
      </c>
      <c r="DJ13" s="100">
        <f t="shared" si="37"/>
        <v>4126.9229228899148</v>
      </c>
      <c r="DK13" s="100">
        <f t="shared" si="37"/>
        <v>4003.4155023120884</v>
      </c>
      <c r="DL13" s="100">
        <f t="shared" si="37"/>
        <v>3877.3794386961922</v>
      </c>
      <c r="DM13" s="100">
        <f t="shared" si="37"/>
        <v>3748.8943391213943</v>
      </c>
      <c r="DN13" s="100">
        <f t="shared" si="37"/>
        <v>3618.0413575304524</v>
      </c>
      <c r="DO13" s="100">
        <f t="shared" si="37"/>
        <v>3484.9031434711692</v>
      </c>
      <c r="DP13" s="100">
        <f t="shared" si="37"/>
        <v>3349.5637898931463</v>
      </c>
      <c r="DQ13" s="100">
        <f t="shared" si="37"/>
        <v>3212.1087800328833</v>
      </c>
      <c r="DR13" s="100">
        <f t="shared" si="37"/>
        <v>3072.6249334207423</v>
      </c>
      <c r="DS13" s="100">
        <f t="shared" si="37"/>
        <v>2931.2003510438503</v>
      </c>
      <c r="DT13" s="100">
        <f t="shared" si="37"/>
        <v>2787.9243596996498</v>
      </c>
      <c r="DU13" s="100">
        <f t="shared" si="37"/>
        <v>2642.8874555751649</v>
      </c>
      <c r="DV13" s="100">
        <f t="shared" si="37"/>
        <v>2496.1812470876766</v>
      </c>
      <c r="DW13" s="100">
        <f t="shared" si="37"/>
        <v>2347.8983970228746</v>
      </c>
      <c r="DX13" s="100">
        <f t="shared" si="37"/>
        <v>2198.13256400707</v>
      </c>
      <c r="DY13" s="100">
        <f t="shared" si="37"/>
        <v>2046.9783433503835</v>
      </c>
      <c r="DZ13" s="100">
        <f t="shared" si="37"/>
        <v>1894.5312072983288</v>
      </c>
      <c r="EA13" s="100">
        <f t="shared" si="37"/>
        <v>1740.8874447295016</v>
      </c>
      <c r="EB13" s="100">
        <f t="shared" si="37"/>
        <v>1586.1441003374441</v>
      </c>
      <c r="EC13" s="100">
        <f t="shared" si="37"/>
        <v>1430.3989133351549</v>
      </c>
      <c r="ED13" s="100">
        <f t="shared" si="37"/>
        <v>1273.7502557208882</v>
      </c>
      <c r="EE13" s="100">
        <f t="shared" si="37"/>
        <v>1116.2970701443123</v>
      </c>
      <c r="EF13" s="100">
        <f t="shared" si="37"/>
        <v>958.13880741218611</v>
      </c>
      <c r="EG13" s="100">
        <f t="shared" si="37"/>
        <v>799.37536367313146</v>
      </c>
      <c r="EH13" s="100">
        <f t="shared" si="37"/>
        <v>640.10701732104917</v>
      </c>
      <c r="EI13" s="100">
        <f t="shared" si="37"/>
        <v>480.4343656571541</v>
      </c>
      <c r="EJ13" s="100">
        <f t="shared" si="37"/>
        <v>320.45826135057092</v>
      </c>
      <c r="EK13" s="100">
        <f t="shared" si="37"/>
        <v>160.27974873760573</v>
      </c>
      <c r="EL13" s="100">
        <f t="shared" si="37"/>
        <v>7.8139968454071784E-13</v>
      </c>
      <c r="EM13" s="100">
        <f t="shared" si="37"/>
        <v>-160.27974873760701</v>
      </c>
      <c r="EN13" s="100">
        <f t="shared" si="37"/>
        <v>-320.45826135056933</v>
      </c>
      <c r="EO13" s="100">
        <f t="shared" si="37"/>
        <v>-480.43436565715251</v>
      </c>
      <c r="EP13" s="100">
        <f t="shared" ref="EP13:HA13" si="38">$E$7*SIN(RADIANS(EP57))</f>
        <v>-640.10701732104758</v>
      </c>
      <c r="EQ13" s="100">
        <f t="shared" si="38"/>
        <v>-799.37536367312987</v>
      </c>
      <c r="ER13" s="100">
        <f t="shared" si="38"/>
        <v>-958.13880741218736</v>
      </c>
      <c r="ES13" s="100">
        <f t="shared" si="38"/>
        <v>-1116.297070144311</v>
      </c>
      <c r="ET13" s="100">
        <f t="shared" si="38"/>
        <v>-1273.7502557208895</v>
      </c>
      <c r="EU13" s="100">
        <f t="shared" si="38"/>
        <v>-1430.3989133351533</v>
      </c>
      <c r="EV13" s="100">
        <f t="shared" si="38"/>
        <v>-1586.1441003374453</v>
      </c>
      <c r="EW13" s="100">
        <f t="shared" si="38"/>
        <v>-1740.8874447295002</v>
      </c>
      <c r="EX13" s="100">
        <f t="shared" si="38"/>
        <v>-1894.5312072983272</v>
      </c>
      <c r="EY13" s="100">
        <f t="shared" si="38"/>
        <v>-2046.9783433503821</v>
      </c>
      <c r="EZ13" s="100">
        <f t="shared" si="38"/>
        <v>-2198.1325640070686</v>
      </c>
      <c r="FA13" s="100">
        <f t="shared" si="38"/>
        <v>-2347.8983970228755</v>
      </c>
      <c r="FB13" s="100">
        <f t="shared" si="38"/>
        <v>-2496.1812470876753</v>
      </c>
      <c r="FC13" s="100">
        <f t="shared" si="38"/>
        <v>-2642.8874555751659</v>
      </c>
      <c r="FD13" s="100">
        <f t="shared" si="38"/>
        <v>-2787.9243596996484</v>
      </c>
      <c r="FE13" s="100">
        <f t="shared" si="38"/>
        <v>-2931.2003510438512</v>
      </c>
      <c r="FF13" s="100">
        <f t="shared" si="38"/>
        <v>-3072.6249334207405</v>
      </c>
      <c r="FG13" s="100">
        <f t="shared" si="38"/>
        <v>-3212.1087800328824</v>
      </c>
      <c r="FH13" s="100">
        <f t="shared" si="38"/>
        <v>-3349.563789893145</v>
      </c>
      <c r="FI13" s="100">
        <f t="shared" si="38"/>
        <v>-3484.9031434711678</v>
      </c>
      <c r="FJ13" s="100">
        <f t="shared" si="38"/>
        <v>-3618.0413575304528</v>
      </c>
      <c r="FK13" s="100">
        <f t="shared" si="38"/>
        <v>-3748.8943391213929</v>
      </c>
      <c r="FL13" s="100">
        <f t="shared" si="38"/>
        <v>-3877.379438696194</v>
      </c>
      <c r="FM13" s="100">
        <f t="shared" si="38"/>
        <v>-4003.415502312087</v>
      </c>
      <c r="FN13" s="100">
        <f t="shared" si="38"/>
        <v>-4126.9229228899139</v>
      </c>
      <c r="FO13" s="100">
        <f t="shared" si="38"/>
        <v>-4247.8236904956557</v>
      </c>
      <c r="FP13" s="100">
        <f t="shared" si="38"/>
        <v>-4366.0414416131744</v>
      </c>
      <c r="FQ13" s="100">
        <f t="shared" si="38"/>
        <v>-4481.5015073770592</v>
      </c>
      <c r="FR13" s="100">
        <f t="shared" si="38"/>
        <v>-4594.1309607350704</v>
      </c>
      <c r="FS13" s="100">
        <f t="shared" si="38"/>
        <v>-4703.8586625104344</v>
      </c>
      <c r="FT13" s="100">
        <f t="shared" si="38"/>
        <v>-4810.6153063348702</v>
      </c>
      <c r="FU13" s="100">
        <f t="shared" si="38"/>
        <v>-4914.3334624239842</v>
      </c>
      <c r="FV13" s="100">
        <f t="shared" si="38"/>
        <v>-5014.9476201673569</v>
      </c>
      <c r="FW13" s="100">
        <f t="shared" si="38"/>
        <v>-5112.3942295064498</v>
      </c>
      <c r="FX13" s="100">
        <f t="shared" si="38"/>
        <v>-5206.611741074199</v>
      </c>
      <c r="FY13" s="100">
        <f t="shared" si="38"/>
        <v>-5297.5406450708942</v>
      </c>
      <c r="FZ13" s="100">
        <f t="shared" si="38"/>
        <v>-5385.1235088518506</v>
      </c>
      <c r="GA13" s="100">
        <f t="shared" si="38"/>
        <v>-5469.305013203113</v>
      </c>
      <c r="GB13" s="100">
        <f t="shared" si="38"/>
        <v>-5550.0319872822338</v>
      </c>
      <c r="GC13" s="100">
        <f t="shared" si="38"/>
        <v>-5627.2534422021326</v>
      </c>
      <c r="GD13" s="100">
        <f t="shared" si="38"/>
        <v>-5700.9206032367611</v>
      </c>
      <c r="GE13" s="100">
        <f t="shared" si="38"/>
        <v>-5770.9869406282742</v>
      </c>
      <c r="GF13" s="100">
        <f t="shared" si="38"/>
        <v>-5837.4081989762117</v>
      </c>
      <c r="GG13" s="100">
        <f t="shared" si="38"/>
        <v>-5900.1424251901735</v>
      </c>
      <c r="GH13" s="100">
        <f t="shared" si="38"/>
        <v>-5959.1499949882718</v>
      </c>
      <c r="GI13" s="100">
        <f t="shared" si="38"/>
        <v>-6014.3936379246888</v>
      </c>
      <c r="GJ13" s="100">
        <f t="shared" si="38"/>
        <v>-6065.8384609304894</v>
      </c>
      <c r="GK13" s="100">
        <f t="shared" si="38"/>
        <v>-6113.451970352824</v>
      </c>
      <c r="GL13" s="100">
        <f t="shared" si="38"/>
        <v>-6157.2040924786215</v>
      </c>
      <c r="GM13" s="100">
        <f t="shared" si="38"/>
        <v>-6197.0671925297902</v>
      </c>
      <c r="GN13" s="100">
        <f t="shared" si="38"/>
        <v>-6233.0160921179377</v>
      </c>
      <c r="GO13" s="100">
        <f t="shared" si="38"/>
        <v>-6265.0280851475763</v>
      </c>
      <c r="GP13" s="100">
        <f t="shared" si="38"/>
        <v>-6293.0829521577816</v>
      </c>
      <c r="GQ13" s="100">
        <f t="shared" si="38"/>
        <v>-6317.1629730932409</v>
      </c>
      <c r="GR13" s="100">
        <f t="shared" si="38"/>
        <v>-6337.2529384966138</v>
      </c>
      <c r="GS13" s="100">
        <f t="shared" si="38"/>
        <v>-6353.3401591151542</v>
      </c>
      <c r="GT13" s="100">
        <f t="shared" si="38"/>
        <v>-6365.4144739155163</v>
      </c>
      <c r="GU13" s="100">
        <f t="shared" si="38"/>
        <v>-6373.4682565016783</v>
      </c>
      <c r="GV13" s="100">
        <f t="shared" si="38"/>
        <v>-6377.4964199319393</v>
      </c>
      <c r="GW13" s="100">
        <f t="shared" si="38"/>
        <v>-6377.4964199319393</v>
      </c>
      <c r="GX13" s="100">
        <f t="shared" si="38"/>
        <v>-6373.4682565016783</v>
      </c>
      <c r="GY13" s="100">
        <f t="shared" si="38"/>
        <v>-6365.4144739155163</v>
      </c>
      <c r="GZ13" s="100">
        <f t="shared" si="38"/>
        <v>-6353.3401591151533</v>
      </c>
      <c r="HA13" s="100">
        <f t="shared" si="38"/>
        <v>-6337.2529384966138</v>
      </c>
      <c r="HB13" s="100">
        <f t="shared" ref="HB13:JG13" si="39">$E$7*SIN(RADIANS(HB57))</f>
        <v>-6317.1629730932409</v>
      </c>
      <c r="HC13" s="100">
        <f t="shared" si="39"/>
        <v>-6293.0829521577825</v>
      </c>
      <c r="HD13" s="100">
        <f t="shared" si="39"/>
        <v>-6265.0280851475763</v>
      </c>
      <c r="HE13" s="100">
        <f t="shared" si="39"/>
        <v>-6233.0160921179377</v>
      </c>
      <c r="HF13" s="100">
        <f t="shared" si="39"/>
        <v>-6197.0671925297902</v>
      </c>
      <c r="HG13" s="100">
        <f t="shared" si="39"/>
        <v>-6157.2040924786197</v>
      </c>
      <c r="HH13" s="100">
        <f t="shared" si="39"/>
        <v>-6113.4519703528249</v>
      </c>
      <c r="HI13" s="100">
        <f t="shared" si="39"/>
        <v>-6065.8384609304903</v>
      </c>
      <c r="HJ13" s="100">
        <f t="shared" si="39"/>
        <v>-6014.3936379246888</v>
      </c>
      <c r="HK13" s="100">
        <f t="shared" si="39"/>
        <v>-5959.1499949882718</v>
      </c>
      <c r="HL13" s="100">
        <f t="shared" si="39"/>
        <v>-5900.1424251901744</v>
      </c>
      <c r="HM13" s="100">
        <f t="shared" si="39"/>
        <v>-5837.4081989762126</v>
      </c>
      <c r="HN13" s="100">
        <f t="shared" si="39"/>
        <v>-5770.9869406282733</v>
      </c>
      <c r="HO13" s="100">
        <f t="shared" si="39"/>
        <v>-5700.9206032367629</v>
      </c>
      <c r="HP13" s="100">
        <f t="shared" si="39"/>
        <v>-5627.2534422021336</v>
      </c>
      <c r="HQ13" s="100">
        <f t="shared" si="39"/>
        <v>-5550.0319872822356</v>
      </c>
      <c r="HR13" s="100">
        <f t="shared" si="39"/>
        <v>-5469.3050132031149</v>
      </c>
      <c r="HS13" s="100">
        <f t="shared" si="39"/>
        <v>-5385.1235088518551</v>
      </c>
      <c r="HT13" s="100">
        <f t="shared" si="39"/>
        <v>-5297.5406450708942</v>
      </c>
      <c r="HU13" s="100">
        <f t="shared" si="39"/>
        <v>-5206.6117410742008</v>
      </c>
      <c r="HV13" s="100">
        <f t="shared" si="39"/>
        <v>-5112.394229506448</v>
      </c>
      <c r="HW13" s="100">
        <f t="shared" si="39"/>
        <v>-5014.9476201673551</v>
      </c>
      <c r="HX13" s="100">
        <f t="shared" si="39"/>
        <v>-4914.3334624239824</v>
      </c>
      <c r="HY13" s="100">
        <f t="shared" si="39"/>
        <v>-4810.6153063348675</v>
      </c>
      <c r="HZ13" s="100">
        <f t="shared" si="39"/>
        <v>-4703.8586625104344</v>
      </c>
      <c r="IA13" s="100">
        <f t="shared" si="39"/>
        <v>-4594.1309607350695</v>
      </c>
      <c r="IB13" s="100">
        <f t="shared" si="39"/>
        <v>-4481.5015073770592</v>
      </c>
      <c r="IC13" s="100">
        <f t="shared" si="39"/>
        <v>-4366.0414416131734</v>
      </c>
      <c r="ID13" s="100">
        <f t="shared" si="39"/>
        <v>-4247.8236904956575</v>
      </c>
      <c r="IE13" s="100">
        <f t="shared" si="39"/>
        <v>-4126.9229228899158</v>
      </c>
      <c r="IF13" s="100">
        <f t="shared" si="39"/>
        <v>-4003.4155023120861</v>
      </c>
      <c r="IG13" s="100">
        <f t="shared" si="39"/>
        <v>-3877.3794386961954</v>
      </c>
      <c r="IH13" s="100">
        <f t="shared" si="39"/>
        <v>-3748.8943391213952</v>
      </c>
      <c r="II13" s="100">
        <f t="shared" si="39"/>
        <v>-3618.0413575304528</v>
      </c>
      <c r="IJ13" s="100">
        <f t="shared" si="39"/>
        <v>-3484.9031434711669</v>
      </c>
      <c r="IK13" s="100">
        <f t="shared" si="39"/>
        <v>-3349.5637898931468</v>
      </c>
      <c r="IL13" s="100">
        <f t="shared" si="39"/>
        <v>-3212.1087800328837</v>
      </c>
      <c r="IM13" s="100">
        <f t="shared" si="39"/>
        <v>-3072.6249334207405</v>
      </c>
      <c r="IN13" s="100">
        <f t="shared" si="39"/>
        <v>-2931.2003510438535</v>
      </c>
      <c r="IO13" s="100">
        <f t="shared" si="39"/>
        <v>-2787.924359699653</v>
      </c>
      <c r="IP13" s="100">
        <f t="shared" si="39"/>
        <v>-2642.8874555751681</v>
      </c>
      <c r="IQ13" s="100">
        <f t="shared" si="39"/>
        <v>-2496.1812470876775</v>
      </c>
      <c r="IR13" s="100">
        <f t="shared" si="39"/>
        <v>-2347.8983970228805</v>
      </c>
      <c r="IS13" s="100">
        <f t="shared" si="39"/>
        <v>-2198.1325640070731</v>
      </c>
      <c r="IT13" s="100">
        <f t="shared" si="39"/>
        <v>-2046.9783433503842</v>
      </c>
      <c r="IU13" s="100">
        <f t="shared" si="39"/>
        <v>-1894.531207298324</v>
      </c>
      <c r="IV13" s="100">
        <f t="shared" si="39"/>
        <v>-1740.8874447295</v>
      </c>
      <c r="IW13" s="100">
        <f t="shared" si="39"/>
        <v>-1586.1441003374418</v>
      </c>
      <c r="IX13" s="100">
        <f t="shared" si="39"/>
        <v>-1430.3989133351502</v>
      </c>
      <c r="IY13" s="100">
        <f t="shared" si="39"/>
        <v>-1273.7502557208891</v>
      </c>
      <c r="IZ13" s="100">
        <f t="shared" si="39"/>
        <v>-1116.2970701443103</v>
      </c>
      <c r="JA13" s="100">
        <f t="shared" si="39"/>
        <v>-958.13880741218679</v>
      </c>
      <c r="JB13" s="100">
        <f t="shared" si="39"/>
        <v>-799.37536367312953</v>
      </c>
      <c r="JC13" s="100">
        <f t="shared" si="39"/>
        <v>-640.10701732104985</v>
      </c>
      <c r="JD13" s="100">
        <f t="shared" si="39"/>
        <v>-480.4343656571549</v>
      </c>
      <c r="JE13" s="100">
        <f t="shared" si="39"/>
        <v>-320.45826135056888</v>
      </c>
      <c r="JF13" s="100">
        <f t="shared" si="39"/>
        <v>-160.27974873760937</v>
      </c>
      <c r="JG13" s="100">
        <f t="shared" si="39"/>
        <v>-1.5627993690814357E-12</v>
      </c>
    </row>
    <row r="14" spans="2:267" x14ac:dyDescent="0.25">
      <c r="B14" s="25"/>
      <c r="C14" s="110"/>
      <c r="D14" s="110"/>
      <c r="E14" s="110"/>
      <c r="F14" s="4"/>
      <c r="G14" s="4"/>
      <c r="H14" s="4"/>
      <c r="I14" s="4"/>
      <c r="J14" s="4"/>
      <c r="K14" s="4"/>
      <c r="L14" s="4"/>
      <c r="M14" s="4"/>
      <c r="N14" s="26"/>
      <c r="P14" s="101" t="s">
        <v>101</v>
      </c>
      <c r="Q14" s="100">
        <f>$E$7*COS(RADIANS(Q57))</f>
        <v>6378</v>
      </c>
      <c r="R14" s="100">
        <f t="shared" ref="R14:CC14" si="40">$E$7*COS(RADIANS(R57))</f>
        <v>6375.985759248887</v>
      </c>
      <c r="S14" s="100">
        <f t="shared" si="40"/>
        <v>6369.9443092331794</v>
      </c>
      <c r="T14" s="100">
        <f t="shared" si="40"/>
        <v>6359.8794658621955</v>
      </c>
      <c r="U14" s="100">
        <f t="shared" si="40"/>
        <v>6345.7975863067322</v>
      </c>
      <c r="V14" s="100">
        <f t="shared" si="40"/>
        <v>6327.7075649837398</v>
      </c>
      <c r="W14" s="100">
        <f t="shared" si="40"/>
        <v>6305.6208279384155</v>
      </c>
      <c r="X14" s="100">
        <f t="shared" si="40"/>
        <v>6279.5513256272716</v>
      </c>
      <c r="Y14" s="100">
        <f t="shared" si="40"/>
        <v>6249.5155241067268</v>
      </c>
      <c r="Z14" s="100">
        <f t="shared" si="40"/>
        <v>6215.532394632789</v>
      </c>
      <c r="AA14" s="100">
        <f t="shared" si="40"/>
        <v>6177.6234016784092</v>
      </c>
      <c r="AB14" s="100">
        <f t="shared" si="40"/>
        <v>6135.812489376056</v>
      </c>
      <c r="AC14" s="100">
        <f t="shared" si="40"/>
        <v>6090.1260663940884</v>
      </c>
      <c r="AD14" s="100">
        <f t="shared" si="40"/>
        <v>6040.5929892564791</v>
      </c>
      <c r="AE14" s="100">
        <f t="shared" si="40"/>
        <v>5987.2445441164091</v>
      </c>
      <c r="AF14" s="100">
        <f t="shared" si="40"/>
        <v>5930.1144269952674</v>
      </c>
      <c r="AG14" s="100">
        <f t="shared" si="40"/>
        <v>5869.2387224995209</v>
      </c>
      <c r="AH14" s="100">
        <f t="shared" si="40"/>
        <v>5804.6558810289025</v>
      </c>
      <c r="AI14" s="100">
        <f t="shared" si="40"/>
        <v>5736.4066944903143</v>
      </c>
      <c r="AJ14" s="100">
        <f t="shared" si="40"/>
        <v>5664.5342705327876</v>
      </c>
      <c r="AK14" s="100">
        <f t="shared" si="40"/>
        <v>5589.0840053197617</v>
      </c>
      <c r="AL14" s="100">
        <f t="shared" si="40"/>
        <v>5510.103554855903</v>
      </c>
      <c r="AM14" s="100">
        <f t="shared" si="40"/>
        <v>5427.6428048865446</v>
      </c>
      <c r="AN14" s="100">
        <f t="shared" si="40"/>
        <v>5341.7538393887799</v>
      </c>
      <c r="AO14" s="100">
        <f t="shared" si="40"/>
        <v>5252.4909076741105</v>
      </c>
      <c r="AP14" s="100">
        <f t="shared" si="40"/>
        <v>5159.9103901234148</v>
      </c>
      <c r="AQ14" s="100">
        <f t="shared" si="40"/>
        <v>5064.0707625758942</v>
      </c>
      <c r="AR14" s="100">
        <f t="shared" si="40"/>
        <v>4965.0325593944744</v>
      </c>
      <c r="AS14" s="100">
        <f t="shared" si="40"/>
        <v>4862.8583352310143</v>
      </c>
      <c r="AT14" s="100">
        <f t="shared" si="40"/>
        <v>4757.612625515434</v>
      </c>
      <c r="AU14" s="100">
        <f t="shared" si="40"/>
        <v>4649.3619056937632</v>
      </c>
      <c r="AV14" s="100">
        <f t="shared" si="40"/>
        <v>4538.1745492408218</v>
      </c>
      <c r="AW14" s="100">
        <f t="shared" si="40"/>
        <v>4424.1207844740702</v>
      </c>
      <c r="AX14" s="100">
        <f t="shared" si="40"/>
        <v>4307.2726501958941</v>
      </c>
      <c r="AY14" s="100">
        <f t="shared" si="40"/>
        <v>4187.7039501923564</v>
      </c>
      <c r="AZ14" s="100">
        <f t="shared" si="40"/>
        <v>4065.490206617143</v>
      </c>
      <c r="BA14" s="100">
        <f t="shared" si="40"/>
        <v>3940.7086122901524</v>
      </c>
      <c r="BB14" s="100">
        <f t="shared" si="40"/>
        <v>3813.4379819408559</v>
      </c>
      <c r="BC14" s="100">
        <f t="shared" si="40"/>
        <v>3683.7587024272229</v>
      </c>
      <c r="BD14" s="100">
        <f t="shared" si="40"/>
        <v>3551.7526819616633</v>
      </c>
      <c r="BE14" s="100">
        <f t="shared" si="40"/>
        <v>3417.5032983760398</v>
      </c>
      <c r="BF14" s="100">
        <f t="shared" si="40"/>
        <v>3281.0953464584481</v>
      </c>
      <c r="BG14" s="100">
        <f t="shared" si="40"/>
        <v>3142.6149843950034</v>
      </c>
      <c r="BH14" s="100">
        <f t="shared" si="40"/>
        <v>3002.1496793504907</v>
      </c>
      <c r="BI14" s="100">
        <f t="shared" si="40"/>
        <v>2859.7881522222256</v>
      </c>
      <c r="BJ14" s="100">
        <f t="shared" si="40"/>
        <v>2715.6203216020335</v>
      </c>
      <c r="BK14" s="100">
        <f t="shared" si="40"/>
        <v>2569.7372469817406</v>
      </c>
      <c r="BL14" s="100">
        <f t="shared" si="40"/>
        <v>2422.2310712380463</v>
      </c>
      <c r="BM14" s="100">
        <f t="shared" si="40"/>
        <v>2273.1949624331132</v>
      </c>
      <c r="BN14" s="100">
        <f t="shared" si="40"/>
        <v>2122.7230549676092</v>
      </c>
      <c r="BO14" s="100">
        <f t="shared" si="40"/>
        <v>1970.9103901234148</v>
      </c>
      <c r="BP14" s="100">
        <f t="shared" si="40"/>
        <v>1817.852856033508</v>
      </c>
      <c r="BQ14" s="100">
        <f t="shared" si="40"/>
        <v>1663.647127116963</v>
      </c>
      <c r="BR14" s="100">
        <f t="shared" si="40"/>
        <v>1508.3906030173166</v>
      </c>
      <c r="BS14" s="100">
        <f t="shared" si="40"/>
        <v>1352.1813470828638</v>
      </c>
      <c r="BT14" s="100">
        <f t="shared" si="40"/>
        <v>1195.1180244277509</v>
      </c>
      <c r="BU14" s="100">
        <f t="shared" si="40"/>
        <v>1037.2998396129683</v>
      </c>
      <c r="BV14" s="100">
        <f t="shared" si="40"/>
        <v>878.82647398662232</v>
      </c>
      <c r="BW14" s="100">
        <f t="shared" si="40"/>
        <v>719.79802272306699</v>
      </c>
      <c r="BX14" s="100">
        <f t="shared" si="40"/>
        <v>560.31493160064088</v>
      </c>
      <c r="BY14" s="100">
        <f t="shared" si="40"/>
        <v>400.47793355796028</v>
      </c>
      <c r="BZ14" s="100">
        <f t="shared" si="40"/>
        <v>240.38798506884206</v>
      </c>
      <c r="CA14" s="100">
        <f t="shared" si="40"/>
        <v>80.146202376022586</v>
      </c>
      <c r="CB14" s="100">
        <f t="shared" si="40"/>
        <v>-80.146202376023211</v>
      </c>
      <c r="CC14" s="100">
        <f t="shared" si="40"/>
        <v>-240.38798506884132</v>
      </c>
      <c r="CD14" s="100">
        <f t="shared" ref="CD14:EO14" si="41">$E$7*COS(RADIANS(CD57))</f>
        <v>-400.47793355795943</v>
      </c>
      <c r="CE14" s="100">
        <f t="shared" si="41"/>
        <v>-560.31493160064008</v>
      </c>
      <c r="CF14" s="100">
        <f t="shared" si="41"/>
        <v>-719.7980227230662</v>
      </c>
      <c r="CG14" s="100">
        <f t="shared" si="41"/>
        <v>-878.82647398662152</v>
      </c>
      <c r="CH14" s="100">
        <f t="shared" si="41"/>
        <v>-1037.2998396129674</v>
      </c>
      <c r="CI14" s="100">
        <f t="shared" si="41"/>
        <v>-1195.1180244277516</v>
      </c>
      <c r="CJ14" s="100">
        <f t="shared" si="41"/>
        <v>-1352.1813470828642</v>
      </c>
      <c r="CK14" s="100">
        <f t="shared" si="41"/>
        <v>-1508.3906030173171</v>
      </c>
      <c r="CL14" s="100">
        <f t="shared" si="41"/>
        <v>-1663.6471271169623</v>
      </c>
      <c r="CM14" s="100">
        <f t="shared" si="41"/>
        <v>-1817.8528560335074</v>
      </c>
      <c r="CN14" s="100">
        <f t="shared" si="41"/>
        <v>-1970.9103901234141</v>
      </c>
      <c r="CO14" s="100">
        <f t="shared" si="41"/>
        <v>-2122.7230549676083</v>
      </c>
      <c r="CP14" s="100">
        <f t="shared" si="41"/>
        <v>-2273.1949624331128</v>
      </c>
      <c r="CQ14" s="100">
        <f t="shared" si="41"/>
        <v>-2422.2310712380468</v>
      </c>
      <c r="CR14" s="100">
        <f t="shared" si="41"/>
        <v>-2569.737246981741</v>
      </c>
      <c r="CS14" s="100">
        <f t="shared" si="41"/>
        <v>-2715.620321602034</v>
      </c>
      <c r="CT14" s="100">
        <f t="shared" si="41"/>
        <v>-2859.7881522222247</v>
      </c>
      <c r="CU14" s="100">
        <f t="shared" si="41"/>
        <v>-3002.1496793504916</v>
      </c>
      <c r="CV14" s="100">
        <f t="shared" si="41"/>
        <v>-3142.6149843950029</v>
      </c>
      <c r="CW14" s="100">
        <f t="shared" si="41"/>
        <v>-3281.0953464584486</v>
      </c>
      <c r="CX14" s="100">
        <f t="shared" si="41"/>
        <v>-3417.503298376042</v>
      </c>
      <c r="CY14" s="100">
        <f t="shared" si="41"/>
        <v>-3551.7526819616633</v>
      </c>
      <c r="CZ14" s="100">
        <f t="shared" si="41"/>
        <v>-3683.7587024272216</v>
      </c>
      <c r="DA14" s="100">
        <f t="shared" si="41"/>
        <v>-3813.4379819408559</v>
      </c>
      <c r="DB14" s="100">
        <f t="shared" si="41"/>
        <v>-3940.7086122901514</v>
      </c>
      <c r="DC14" s="100">
        <f t="shared" si="41"/>
        <v>-4065.490206617143</v>
      </c>
      <c r="DD14" s="100">
        <f t="shared" si="41"/>
        <v>-4187.7039501923555</v>
      </c>
      <c r="DE14" s="100">
        <f t="shared" si="41"/>
        <v>-4307.2726501958941</v>
      </c>
      <c r="DF14" s="100">
        <f t="shared" si="41"/>
        <v>-4424.1207844740693</v>
      </c>
      <c r="DG14" s="100">
        <f t="shared" si="41"/>
        <v>-4538.1745492408245</v>
      </c>
      <c r="DH14" s="100">
        <f t="shared" si="41"/>
        <v>-4649.3619056937632</v>
      </c>
      <c r="DI14" s="100">
        <f t="shared" si="41"/>
        <v>-4757.6126255154331</v>
      </c>
      <c r="DJ14" s="100">
        <f t="shared" si="41"/>
        <v>-4862.8583352310152</v>
      </c>
      <c r="DK14" s="100">
        <f t="shared" si="41"/>
        <v>-4965.0325593944744</v>
      </c>
      <c r="DL14" s="100">
        <f t="shared" si="41"/>
        <v>-5064.0707625758942</v>
      </c>
      <c r="DM14" s="100">
        <f t="shared" si="41"/>
        <v>-5159.9103901234139</v>
      </c>
      <c r="DN14" s="100">
        <f t="shared" si="41"/>
        <v>-5252.4909076741105</v>
      </c>
      <c r="DO14" s="100">
        <f t="shared" si="41"/>
        <v>-5341.7538393887799</v>
      </c>
      <c r="DP14" s="100">
        <f t="shared" si="41"/>
        <v>-5427.6428048865437</v>
      </c>
      <c r="DQ14" s="100">
        <f t="shared" si="41"/>
        <v>-5510.103554855903</v>
      </c>
      <c r="DR14" s="100">
        <f t="shared" si="41"/>
        <v>-5589.0840053197608</v>
      </c>
      <c r="DS14" s="100">
        <f t="shared" si="41"/>
        <v>-5664.5342705327866</v>
      </c>
      <c r="DT14" s="100">
        <f t="shared" si="41"/>
        <v>-5736.4066944903143</v>
      </c>
      <c r="DU14" s="100">
        <f t="shared" si="41"/>
        <v>-5804.6558810289034</v>
      </c>
      <c r="DV14" s="100">
        <f t="shared" si="41"/>
        <v>-5869.2387224995209</v>
      </c>
      <c r="DW14" s="100">
        <f t="shared" si="41"/>
        <v>-5930.1144269952674</v>
      </c>
      <c r="DX14" s="100">
        <f t="shared" si="41"/>
        <v>-5987.2445441164091</v>
      </c>
      <c r="DY14" s="100">
        <f t="shared" si="41"/>
        <v>-6040.5929892564791</v>
      </c>
      <c r="DZ14" s="100">
        <f t="shared" si="41"/>
        <v>-6090.1260663940884</v>
      </c>
      <c r="EA14" s="100">
        <f t="shared" si="41"/>
        <v>-6135.8124893760551</v>
      </c>
      <c r="EB14" s="100">
        <f t="shared" si="41"/>
        <v>-6177.6234016784092</v>
      </c>
      <c r="EC14" s="100">
        <f t="shared" si="41"/>
        <v>-6215.532394632789</v>
      </c>
      <c r="ED14" s="100">
        <f t="shared" si="41"/>
        <v>-6249.5155241067268</v>
      </c>
      <c r="EE14" s="100">
        <f t="shared" si="41"/>
        <v>-6279.5513256272716</v>
      </c>
      <c r="EF14" s="100">
        <f t="shared" si="41"/>
        <v>-6305.6208279384155</v>
      </c>
      <c r="EG14" s="100">
        <f t="shared" si="41"/>
        <v>-6327.7075649837398</v>
      </c>
      <c r="EH14" s="100">
        <f t="shared" si="41"/>
        <v>-6345.7975863067322</v>
      </c>
      <c r="EI14" s="100">
        <f t="shared" si="41"/>
        <v>-6359.8794658621955</v>
      </c>
      <c r="EJ14" s="100">
        <f t="shared" si="41"/>
        <v>-6369.9443092331794</v>
      </c>
      <c r="EK14" s="100">
        <f t="shared" si="41"/>
        <v>-6375.985759248887</v>
      </c>
      <c r="EL14" s="100">
        <f t="shared" si="41"/>
        <v>-6378</v>
      </c>
      <c r="EM14" s="100">
        <f t="shared" si="41"/>
        <v>-6375.985759248887</v>
      </c>
      <c r="EN14" s="100">
        <f t="shared" si="41"/>
        <v>-6369.9443092331794</v>
      </c>
      <c r="EO14" s="100">
        <f t="shared" si="41"/>
        <v>-6359.8794658621955</v>
      </c>
      <c r="EP14" s="100">
        <f t="shared" ref="EP14:HA14" si="42">$E$7*COS(RADIANS(EP57))</f>
        <v>-6345.7975863067322</v>
      </c>
      <c r="EQ14" s="100">
        <f t="shared" si="42"/>
        <v>-6327.7075649837398</v>
      </c>
      <c r="ER14" s="100">
        <f t="shared" si="42"/>
        <v>-6305.6208279384155</v>
      </c>
      <c r="ES14" s="100">
        <f t="shared" si="42"/>
        <v>-6279.5513256272716</v>
      </c>
      <c r="ET14" s="100">
        <f t="shared" si="42"/>
        <v>-6249.5155241067268</v>
      </c>
      <c r="EU14" s="100">
        <f t="shared" si="42"/>
        <v>-6215.532394632789</v>
      </c>
      <c r="EV14" s="100">
        <f t="shared" si="42"/>
        <v>-6177.6234016784092</v>
      </c>
      <c r="EW14" s="100">
        <f t="shared" si="42"/>
        <v>-6135.812489376056</v>
      </c>
      <c r="EX14" s="100">
        <f t="shared" si="42"/>
        <v>-6090.1260663940893</v>
      </c>
      <c r="EY14" s="100">
        <f t="shared" si="42"/>
        <v>-6040.5929892564791</v>
      </c>
      <c r="EZ14" s="100">
        <f t="shared" si="42"/>
        <v>-5987.2445441164091</v>
      </c>
      <c r="FA14" s="100">
        <f t="shared" si="42"/>
        <v>-5930.1144269952674</v>
      </c>
      <c r="FB14" s="100">
        <f t="shared" si="42"/>
        <v>-5869.2387224995218</v>
      </c>
      <c r="FC14" s="100">
        <f t="shared" si="42"/>
        <v>-5804.6558810289025</v>
      </c>
      <c r="FD14" s="100">
        <f t="shared" si="42"/>
        <v>-5736.4066944903152</v>
      </c>
      <c r="FE14" s="100">
        <f t="shared" si="42"/>
        <v>-5664.5342705327857</v>
      </c>
      <c r="FF14" s="100">
        <f t="shared" si="42"/>
        <v>-5589.0840053197617</v>
      </c>
      <c r="FG14" s="100">
        <f t="shared" si="42"/>
        <v>-5510.1035548559039</v>
      </c>
      <c r="FH14" s="100">
        <f t="shared" si="42"/>
        <v>-5427.6428048865446</v>
      </c>
      <c r="FI14" s="100">
        <f t="shared" si="42"/>
        <v>-5341.7538393887799</v>
      </c>
      <c r="FJ14" s="100">
        <f t="shared" si="42"/>
        <v>-5252.4909076741096</v>
      </c>
      <c r="FK14" s="100">
        <f t="shared" si="42"/>
        <v>-5159.9103901234157</v>
      </c>
      <c r="FL14" s="100">
        <f t="shared" si="42"/>
        <v>-5064.0707625758932</v>
      </c>
      <c r="FM14" s="100">
        <f t="shared" si="42"/>
        <v>-4965.0325593944763</v>
      </c>
      <c r="FN14" s="100">
        <f t="shared" si="42"/>
        <v>-4862.8583352310161</v>
      </c>
      <c r="FO14" s="100">
        <f t="shared" si="42"/>
        <v>-4757.612625515434</v>
      </c>
      <c r="FP14" s="100">
        <f t="shared" si="42"/>
        <v>-4649.3619056937641</v>
      </c>
      <c r="FQ14" s="100">
        <f t="shared" si="42"/>
        <v>-4538.1745492408227</v>
      </c>
      <c r="FR14" s="100">
        <f t="shared" si="42"/>
        <v>-4424.1207844740702</v>
      </c>
      <c r="FS14" s="100">
        <f t="shared" si="42"/>
        <v>-4307.2726501958923</v>
      </c>
      <c r="FT14" s="100">
        <f t="shared" si="42"/>
        <v>-4187.7039501923564</v>
      </c>
      <c r="FU14" s="100">
        <f t="shared" si="42"/>
        <v>-4065.4902066171417</v>
      </c>
      <c r="FV14" s="100">
        <f t="shared" si="42"/>
        <v>-3940.7086122901501</v>
      </c>
      <c r="FW14" s="100">
        <f t="shared" si="42"/>
        <v>-3813.4379819408564</v>
      </c>
      <c r="FX14" s="100">
        <f t="shared" si="42"/>
        <v>-3683.7587024272229</v>
      </c>
      <c r="FY14" s="100">
        <f t="shared" si="42"/>
        <v>-3551.7526819616619</v>
      </c>
      <c r="FZ14" s="100">
        <f t="shared" si="42"/>
        <v>-3417.5032983760434</v>
      </c>
      <c r="GA14" s="100">
        <f t="shared" si="42"/>
        <v>-3281.09534645845</v>
      </c>
      <c r="GB14" s="100">
        <f t="shared" si="42"/>
        <v>-3142.6149843950043</v>
      </c>
      <c r="GC14" s="100">
        <f t="shared" si="42"/>
        <v>-3002.1496793504903</v>
      </c>
      <c r="GD14" s="100">
        <f t="shared" si="42"/>
        <v>-2859.7881522222237</v>
      </c>
      <c r="GE14" s="100">
        <f t="shared" si="42"/>
        <v>-2715.6203216020303</v>
      </c>
      <c r="GF14" s="100">
        <f t="shared" si="42"/>
        <v>-2569.7372469817415</v>
      </c>
      <c r="GG14" s="100">
        <f t="shared" si="42"/>
        <v>-2422.2310712380472</v>
      </c>
      <c r="GH14" s="100">
        <f t="shared" si="42"/>
        <v>-2273.194962433111</v>
      </c>
      <c r="GI14" s="100">
        <f t="shared" si="42"/>
        <v>-2122.723054967611</v>
      </c>
      <c r="GJ14" s="100">
        <f t="shared" si="42"/>
        <v>-1970.9103901234155</v>
      </c>
      <c r="GK14" s="100">
        <f t="shared" si="42"/>
        <v>-1817.8528560335076</v>
      </c>
      <c r="GL14" s="100">
        <f t="shared" si="42"/>
        <v>-1663.647127116961</v>
      </c>
      <c r="GM14" s="100">
        <f t="shared" si="42"/>
        <v>-1508.3906030173187</v>
      </c>
      <c r="GN14" s="100">
        <f t="shared" si="42"/>
        <v>-1352.1813470828658</v>
      </c>
      <c r="GO14" s="100">
        <f t="shared" si="42"/>
        <v>-1195.1180244277516</v>
      </c>
      <c r="GP14" s="100">
        <f t="shared" si="42"/>
        <v>-1037.2998396129719</v>
      </c>
      <c r="GQ14" s="100">
        <f t="shared" si="42"/>
        <v>-878.82647398662448</v>
      </c>
      <c r="GR14" s="100">
        <f t="shared" si="42"/>
        <v>-719.79802272306779</v>
      </c>
      <c r="GS14" s="100">
        <f t="shared" si="42"/>
        <v>-560.31493160064019</v>
      </c>
      <c r="GT14" s="100">
        <f t="shared" si="42"/>
        <v>-400.47793355796529</v>
      </c>
      <c r="GU14" s="100">
        <f t="shared" si="42"/>
        <v>-240.38798506884569</v>
      </c>
      <c r="GV14" s="100">
        <f t="shared" si="42"/>
        <v>-80.146202376024775</v>
      </c>
      <c r="GW14" s="100">
        <f t="shared" si="42"/>
        <v>80.1462023760281</v>
      </c>
      <c r="GX14" s="100">
        <f t="shared" si="42"/>
        <v>240.38798506884334</v>
      </c>
      <c r="GY14" s="100">
        <f t="shared" si="42"/>
        <v>400.4779335579629</v>
      </c>
      <c r="GZ14" s="100">
        <f t="shared" si="42"/>
        <v>560.31493160064349</v>
      </c>
      <c r="HA14" s="100">
        <f t="shared" si="42"/>
        <v>719.7980227230654</v>
      </c>
      <c r="HB14" s="100">
        <f t="shared" ref="HB14:JG14" si="43">$E$7*COS(RADIANS(HB57))</f>
        <v>878.8264739866222</v>
      </c>
      <c r="HC14" s="100">
        <f t="shared" si="43"/>
        <v>1037.2998396129697</v>
      </c>
      <c r="HD14" s="100">
        <f t="shared" si="43"/>
        <v>1195.1180244277548</v>
      </c>
      <c r="HE14" s="100">
        <f t="shared" si="43"/>
        <v>1352.1813470828636</v>
      </c>
      <c r="HF14" s="100">
        <f t="shared" si="43"/>
        <v>1508.3906030173164</v>
      </c>
      <c r="HG14" s="100">
        <f t="shared" si="43"/>
        <v>1663.6471271169644</v>
      </c>
      <c r="HH14" s="100">
        <f t="shared" si="43"/>
        <v>1817.8528560335051</v>
      </c>
      <c r="HI14" s="100">
        <f t="shared" si="43"/>
        <v>1970.9103901234134</v>
      </c>
      <c r="HJ14" s="100">
        <f t="shared" si="43"/>
        <v>2122.7230549676092</v>
      </c>
      <c r="HK14" s="100">
        <f t="shared" si="43"/>
        <v>2273.1949624331141</v>
      </c>
      <c r="HL14" s="100">
        <f t="shared" si="43"/>
        <v>2422.2310712380445</v>
      </c>
      <c r="HM14" s="100">
        <f t="shared" si="43"/>
        <v>2569.7372469817392</v>
      </c>
      <c r="HN14" s="100">
        <f t="shared" si="43"/>
        <v>2715.6203216020331</v>
      </c>
      <c r="HO14" s="100">
        <f t="shared" si="43"/>
        <v>2859.7881522222215</v>
      </c>
      <c r="HP14" s="100">
        <f t="shared" si="43"/>
        <v>3002.1496793504884</v>
      </c>
      <c r="HQ14" s="100">
        <f t="shared" si="43"/>
        <v>3142.614984395002</v>
      </c>
      <c r="HR14" s="100">
        <f t="shared" si="43"/>
        <v>3281.0953464584481</v>
      </c>
      <c r="HS14" s="100">
        <f t="shared" si="43"/>
        <v>3417.5032983760366</v>
      </c>
      <c r="HT14" s="100">
        <f t="shared" si="43"/>
        <v>3551.7526819616605</v>
      </c>
      <c r="HU14" s="100">
        <f t="shared" si="43"/>
        <v>3683.7587024272207</v>
      </c>
      <c r="HV14" s="100">
        <f t="shared" si="43"/>
        <v>3813.4379819408591</v>
      </c>
      <c r="HW14" s="100">
        <f t="shared" si="43"/>
        <v>3940.7086122901528</v>
      </c>
      <c r="HX14" s="100">
        <f t="shared" si="43"/>
        <v>4065.4902066171444</v>
      </c>
      <c r="HY14" s="100">
        <f t="shared" si="43"/>
        <v>4187.7039501923591</v>
      </c>
      <c r="HZ14" s="100">
        <f t="shared" si="43"/>
        <v>4307.2726501958932</v>
      </c>
      <c r="IA14" s="100">
        <f t="shared" si="43"/>
        <v>4424.1207844740702</v>
      </c>
      <c r="IB14" s="100">
        <f t="shared" si="43"/>
        <v>4538.1745492408236</v>
      </c>
      <c r="IC14" s="100">
        <f t="shared" si="43"/>
        <v>4649.361905693765</v>
      </c>
      <c r="ID14" s="100">
        <f t="shared" si="43"/>
        <v>4757.6126255154331</v>
      </c>
      <c r="IE14" s="100">
        <f t="shared" si="43"/>
        <v>4862.8583352310143</v>
      </c>
      <c r="IF14" s="100">
        <f t="shared" si="43"/>
        <v>4965.0325593944763</v>
      </c>
      <c r="IG14" s="100">
        <f t="shared" si="43"/>
        <v>5064.0707625758923</v>
      </c>
      <c r="IH14" s="100">
        <f t="shared" si="43"/>
        <v>5159.9103901234139</v>
      </c>
      <c r="II14" s="100">
        <f t="shared" si="43"/>
        <v>5252.4909076741105</v>
      </c>
      <c r="IJ14" s="100">
        <f t="shared" si="43"/>
        <v>5341.7538393887808</v>
      </c>
      <c r="IK14" s="100">
        <f t="shared" si="43"/>
        <v>5427.6428048865428</v>
      </c>
      <c r="IL14" s="100">
        <f t="shared" si="43"/>
        <v>5510.103554855903</v>
      </c>
      <c r="IM14" s="100">
        <f t="shared" si="43"/>
        <v>5589.0840053197617</v>
      </c>
      <c r="IN14" s="100">
        <f t="shared" si="43"/>
        <v>5664.5342705327848</v>
      </c>
      <c r="IO14" s="100">
        <f t="shared" si="43"/>
        <v>5736.4066944903134</v>
      </c>
      <c r="IP14" s="100">
        <f t="shared" si="43"/>
        <v>5804.6558810289016</v>
      </c>
      <c r="IQ14" s="100">
        <f t="shared" si="43"/>
        <v>5869.2387224995209</v>
      </c>
      <c r="IR14" s="100">
        <f t="shared" si="43"/>
        <v>5930.1144269952656</v>
      </c>
      <c r="IS14" s="100">
        <f t="shared" si="43"/>
        <v>5987.2445441164073</v>
      </c>
      <c r="IT14" s="100">
        <f t="shared" si="43"/>
        <v>6040.5929892564782</v>
      </c>
      <c r="IU14" s="100">
        <f t="shared" si="43"/>
        <v>6090.1260663940902</v>
      </c>
      <c r="IV14" s="100">
        <f t="shared" si="43"/>
        <v>6135.812489376056</v>
      </c>
      <c r="IW14" s="100">
        <f t="shared" si="43"/>
        <v>6177.6234016784101</v>
      </c>
      <c r="IX14" s="100">
        <f t="shared" si="43"/>
        <v>6215.5323946327899</v>
      </c>
      <c r="IY14" s="100">
        <f t="shared" si="43"/>
        <v>6249.5155241067268</v>
      </c>
      <c r="IZ14" s="100">
        <f t="shared" si="43"/>
        <v>6279.5513256272725</v>
      </c>
      <c r="JA14" s="100">
        <f t="shared" si="43"/>
        <v>6305.6208279384155</v>
      </c>
      <c r="JB14" s="100">
        <f t="shared" si="43"/>
        <v>6327.7075649837398</v>
      </c>
      <c r="JC14" s="100">
        <f t="shared" si="43"/>
        <v>6345.7975863067322</v>
      </c>
      <c r="JD14" s="100">
        <f t="shared" si="43"/>
        <v>6359.8794658621955</v>
      </c>
      <c r="JE14" s="100">
        <f t="shared" si="43"/>
        <v>6369.9443092331794</v>
      </c>
      <c r="JF14" s="100">
        <f t="shared" si="43"/>
        <v>6375.985759248887</v>
      </c>
      <c r="JG14" s="100">
        <f t="shared" si="43"/>
        <v>6378</v>
      </c>
    </row>
    <row r="15" spans="2:267" x14ac:dyDescent="0.25">
      <c r="B15" s="25"/>
      <c r="C15" s="156" t="s">
        <v>114</v>
      </c>
      <c r="D15" s="143"/>
      <c r="E15" s="113">
        <f>IF(D64=0,E42," ")</f>
        <v>800</v>
      </c>
      <c r="F15" s="4"/>
      <c r="G15" s="4"/>
      <c r="H15" s="4"/>
      <c r="I15" s="4"/>
      <c r="J15" s="4"/>
      <c r="K15" s="4"/>
      <c r="L15" s="4"/>
      <c r="M15" s="4"/>
      <c r="N15" s="2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c r="IM15" s="76"/>
      <c r="IN15" s="76"/>
      <c r="IO15" s="76"/>
      <c r="IP15" s="76"/>
      <c r="IQ15" s="76"/>
      <c r="IR15" s="76"/>
      <c r="IS15" s="76"/>
      <c r="IT15" s="76"/>
      <c r="IU15" s="76"/>
      <c r="IV15" s="76"/>
      <c r="IW15" s="76"/>
      <c r="IX15" s="76"/>
      <c r="IY15" s="76"/>
      <c r="IZ15" s="76"/>
      <c r="JA15" s="76"/>
      <c r="JB15" s="76"/>
      <c r="JC15" s="76"/>
      <c r="JD15" s="76"/>
      <c r="JE15" s="76"/>
      <c r="JF15" s="76"/>
      <c r="JG15" s="76"/>
    </row>
    <row r="16" spans="2:267" x14ac:dyDescent="0.25">
      <c r="B16" s="25"/>
      <c r="C16" s="171" t="s">
        <v>64</v>
      </c>
      <c r="D16" s="172"/>
      <c r="E16" s="111">
        <f>IF(D64=0,E43," ")</f>
        <v>27365.191917596552</v>
      </c>
      <c r="F16" s="4"/>
      <c r="G16" s="4"/>
      <c r="H16" s="4"/>
      <c r="I16" s="4"/>
      <c r="J16" s="4"/>
      <c r="K16" s="4"/>
      <c r="L16" s="4"/>
      <c r="M16" s="4"/>
      <c r="N16" s="26"/>
      <c r="P16" s="76"/>
      <c r="Q16" s="173" t="s">
        <v>102</v>
      </c>
      <c r="R16" s="173"/>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c r="IM16" s="76"/>
      <c r="IN16" s="76"/>
      <c r="IO16" s="76"/>
      <c r="IP16" s="76"/>
      <c r="IQ16" s="76"/>
      <c r="IR16" s="76"/>
      <c r="IS16" s="76"/>
      <c r="IT16" s="76"/>
      <c r="IU16" s="76"/>
      <c r="IV16" s="76"/>
      <c r="IW16" s="76"/>
      <c r="IX16" s="76"/>
      <c r="IY16" s="76"/>
      <c r="IZ16" s="76"/>
      <c r="JA16" s="76"/>
      <c r="JB16" s="76"/>
      <c r="JC16" s="76"/>
      <c r="JD16" s="76"/>
      <c r="JE16" s="76"/>
      <c r="JF16" s="76"/>
      <c r="JG16" s="76"/>
    </row>
    <row r="17" spans="2:267" x14ac:dyDescent="0.25">
      <c r="B17" s="25"/>
      <c r="C17" s="143" t="s">
        <v>65</v>
      </c>
      <c r="D17" s="143"/>
      <c r="E17" s="113">
        <f>IF(D64=0,E45," ")</f>
        <v>304.2205070130139</v>
      </c>
      <c r="F17" s="4"/>
      <c r="G17" s="4"/>
      <c r="H17" s="4"/>
      <c r="I17" s="4"/>
      <c r="J17" s="4"/>
      <c r="K17" s="4"/>
      <c r="L17" s="4"/>
      <c r="M17" s="4"/>
      <c r="N17" s="26"/>
      <c r="P17" s="101" t="s">
        <v>103</v>
      </c>
      <c r="Q17" s="102">
        <v>0</v>
      </c>
      <c r="R17" s="102">
        <v>0</v>
      </c>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row>
    <row r="18" spans="2:267" x14ac:dyDescent="0.25">
      <c r="B18" s="25"/>
      <c r="C18" s="156" t="s">
        <v>115</v>
      </c>
      <c r="D18" s="143"/>
      <c r="E18" s="113">
        <f>IF(D64=0,E47," ")</f>
        <v>1411.2082173069778</v>
      </c>
      <c r="F18" s="4"/>
      <c r="G18" s="4"/>
      <c r="H18" s="4"/>
      <c r="I18" s="4"/>
      <c r="J18" s="4"/>
      <c r="K18" s="4"/>
      <c r="L18" s="4"/>
      <c r="M18" s="4"/>
      <c r="N18" s="26"/>
      <c r="P18" s="101" t="s">
        <v>104</v>
      </c>
      <c r="Q18" s="102">
        <v>0</v>
      </c>
      <c r="R18" s="100">
        <f>IF(E10&gt;100,(E18-E15)*-1,E18-E15)</f>
        <v>-611.20821730697776</v>
      </c>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c r="IO18" s="76"/>
      <c r="IP18" s="76"/>
      <c r="IQ18" s="76"/>
      <c r="IR18" s="76"/>
      <c r="IS18" s="76"/>
      <c r="IT18" s="76"/>
      <c r="IU18" s="76"/>
      <c r="IV18" s="76"/>
      <c r="IW18" s="76"/>
      <c r="IX18" s="76"/>
      <c r="IY18" s="76"/>
      <c r="IZ18" s="76"/>
      <c r="JA18" s="76"/>
      <c r="JB18" s="76"/>
      <c r="JC18" s="76"/>
      <c r="JD18" s="76"/>
      <c r="JE18" s="76"/>
      <c r="JF18" s="76"/>
      <c r="JG18" s="76"/>
    </row>
    <row r="19" spans="2:267" x14ac:dyDescent="0.25">
      <c r="B19" s="25"/>
      <c r="C19" s="171" t="s">
        <v>66</v>
      </c>
      <c r="D19" s="172"/>
      <c r="E19" s="111">
        <f>IF(D64=0,E48," ")</f>
        <v>25217.883782855195</v>
      </c>
      <c r="F19" s="4"/>
      <c r="G19" s="4"/>
      <c r="H19" s="4"/>
      <c r="I19" s="4"/>
      <c r="J19" s="4"/>
      <c r="K19" s="4"/>
      <c r="L19" s="4"/>
      <c r="M19" s="4"/>
      <c r="N19" s="2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c r="IM19" s="76"/>
      <c r="IN19" s="76"/>
      <c r="IO19" s="76"/>
      <c r="IP19" s="76"/>
      <c r="IQ19" s="76"/>
      <c r="IR19" s="76"/>
      <c r="IS19" s="76"/>
      <c r="IT19" s="76"/>
      <c r="IU19" s="76"/>
      <c r="IV19" s="76"/>
      <c r="IW19" s="76"/>
      <c r="IX19" s="76"/>
      <c r="IY19" s="76"/>
      <c r="IZ19" s="76"/>
      <c r="JA19" s="76"/>
      <c r="JB19" s="76"/>
      <c r="JC19" s="76"/>
      <c r="JD19" s="76"/>
      <c r="JE19" s="76"/>
      <c r="JF19" s="76"/>
      <c r="JG19" s="76"/>
    </row>
    <row r="20" spans="2:267" ht="6" customHeight="1" x14ac:dyDescent="0.25">
      <c r="B20" s="25"/>
      <c r="C20" s="4"/>
      <c r="D20" s="4"/>
      <c r="E20" s="4"/>
      <c r="F20" s="4"/>
      <c r="G20" s="4"/>
      <c r="H20" s="4"/>
      <c r="I20" s="4"/>
      <c r="J20" s="4"/>
      <c r="K20" s="4"/>
      <c r="L20" s="4"/>
      <c r="M20" s="4"/>
      <c r="N20" s="26"/>
    </row>
    <row r="21" spans="2:267" ht="17.399999999999999" x14ac:dyDescent="0.25">
      <c r="B21" s="25"/>
      <c r="C21" s="74" t="str">
        <f>IF(D64=0,C57," ")</f>
        <v xml:space="preserve"> </v>
      </c>
      <c r="D21" s="4"/>
      <c r="E21" s="4"/>
      <c r="F21" s="4"/>
      <c r="G21" s="4"/>
      <c r="H21" s="4"/>
      <c r="I21" s="4"/>
      <c r="J21" s="4"/>
      <c r="K21" s="4"/>
      <c r="L21" s="4"/>
      <c r="M21" s="4"/>
      <c r="N21" s="26"/>
    </row>
    <row r="22" spans="2:267" ht="6" customHeight="1" x14ac:dyDescent="0.25">
      <c r="B22" s="27"/>
      <c r="C22" s="5"/>
      <c r="D22" s="5"/>
      <c r="E22" s="5"/>
      <c r="F22" s="5"/>
      <c r="G22" s="5"/>
      <c r="H22" s="5"/>
      <c r="I22" s="5"/>
      <c r="J22" s="5"/>
      <c r="K22" s="5"/>
      <c r="L22" s="5"/>
      <c r="M22" s="5"/>
      <c r="N22" s="28"/>
    </row>
    <row r="23" spans="2:267" x14ac:dyDescent="0.25">
      <c r="B23" s="9"/>
      <c r="C23" s="9"/>
      <c r="D23" s="9"/>
      <c r="E23" s="9"/>
      <c r="F23" s="9"/>
      <c r="G23" s="9"/>
      <c r="H23" s="9"/>
      <c r="I23" s="9"/>
      <c r="J23" s="9"/>
      <c r="K23" s="9"/>
      <c r="L23" s="9"/>
      <c r="M23" s="9"/>
    </row>
    <row r="24" spans="2:267" hidden="1" x14ac:dyDescent="0.25">
      <c r="B24" s="9"/>
      <c r="C24" s="9"/>
      <c r="D24" s="9"/>
      <c r="E24" s="9"/>
      <c r="F24" s="9"/>
      <c r="G24" s="9"/>
      <c r="H24" s="9"/>
      <c r="I24" s="9"/>
      <c r="J24" s="9"/>
      <c r="K24" s="9"/>
      <c r="L24" s="9"/>
      <c r="M24" s="9"/>
    </row>
    <row r="25" spans="2:267" hidden="1" x14ac:dyDescent="0.25">
      <c r="B25" s="9"/>
      <c r="C25" s="9"/>
      <c r="D25" s="9"/>
      <c r="E25" s="9"/>
      <c r="F25" s="9"/>
      <c r="G25" s="43"/>
      <c r="H25" s="9"/>
      <c r="I25" s="9"/>
      <c r="J25" s="9"/>
      <c r="K25" s="9"/>
      <c r="L25" s="9"/>
      <c r="M25" s="9"/>
    </row>
    <row r="26" spans="2:267" hidden="1" x14ac:dyDescent="0.25">
      <c r="B26" s="9"/>
      <c r="C26" s="9"/>
      <c r="D26" s="9"/>
      <c r="E26" s="9"/>
      <c r="F26" s="9"/>
      <c r="G26" s="9"/>
      <c r="H26" s="9"/>
      <c r="I26" s="9"/>
      <c r="J26" s="9"/>
      <c r="K26" s="9"/>
      <c r="L26" s="9"/>
      <c r="M26" s="9"/>
    </row>
    <row r="27" spans="2:267" hidden="1" x14ac:dyDescent="0.25">
      <c r="B27" s="9"/>
      <c r="C27" s="9"/>
      <c r="D27" s="9"/>
      <c r="E27" s="9"/>
      <c r="F27" s="9"/>
      <c r="G27" s="9"/>
      <c r="H27" s="9"/>
      <c r="I27" s="9"/>
      <c r="J27" s="9"/>
      <c r="K27" s="9"/>
      <c r="L27" s="9"/>
      <c r="M27" s="9"/>
    </row>
    <row r="28" spans="2:267" hidden="1" x14ac:dyDescent="0.25">
      <c r="B28" s="9"/>
      <c r="C28" s="9"/>
      <c r="D28" s="9"/>
      <c r="E28" s="9"/>
      <c r="F28" s="9"/>
      <c r="G28" s="9"/>
      <c r="H28" s="9"/>
      <c r="I28" s="9"/>
      <c r="J28" s="9"/>
      <c r="K28" s="9"/>
      <c r="L28" s="9"/>
      <c r="M28" s="9"/>
    </row>
    <row r="29" spans="2:267" hidden="1" x14ac:dyDescent="0.25">
      <c r="B29" s="9"/>
      <c r="C29" s="9"/>
      <c r="D29" s="9"/>
      <c r="E29" s="9"/>
      <c r="F29" s="9"/>
      <c r="G29" s="9"/>
      <c r="H29" s="9"/>
      <c r="I29" s="9"/>
      <c r="J29" s="9"/>
      <c r="K29" s="9"/>
      <c r="L29" s="9"/>
      <c r="M29" s="9"/>
    </row>
    <row r="30" spans="2:267" hidden="1" x14ac:dyDescent="0.25">
      <c r="B30" s="9"/>
      <c r="C30" s="9"/>
      <c r="D30" s="9"/>
      <c r="E30" s="9"/>
      <c r="F30" s="9"/>
      <c r="G30" s="9"/>
      <c r="H30" s="9"/>
      <c r="I30" s="9"/>
      <c r="J30" s="9"/>
      <c r="K30" s="9"/>
      <c r="L30" s="9"/>
      <c r="M30" s="9"/>
    </row>
    <row r="31" spans="2:267" hidden="1" x14ac:dyDescent="0.25">
      <c r="B31" s="9"/>
      <c r="C31" s="9"/>
      <c r="D31" s="9"/>
      <c r="E31" s="9"/>
      <c r="F31" s="9"/>
      <c r="G31" s="9"/>
      <c r="H31" s="9"/>
      <c r="I31" s="9"/>
      <c r="J31" s="9"/>
      <c r="K31" s="9"/>
      <c r="L31" s="9"/>
      <c r="M31" s="9"/>
    </row>
    <row r="32" spans="2:267" hidden="1" x14ac:dyDescent="0.25">
      <c r="B32" s="9"/>
      <c r="C32" s="9"/>
      <c r="D32" s="9"/>
      <c r="E32" s="9"/>
      <c r="F32" s="9"/>
      <c r="G32" s="9"/>
      <c r="H32" s="9"/>
      <c r="I32" s="9"/>
      <c r="J32" s="9"/>
      <c r="K32" s="9"/>
      <c r="L32" s="9"/>
      <c r="M32" s="9"/>
    </row>
    <row r="33" spans="2:13" hidden="1" x14ac:dyDescent="0.25">
      <c r="B33" s="9"/>
      <c r="C33" s="9"/>
      <c r="D33" s="9"/>
      <c r="E33" s="9"/>
      <c r="F33" s="9"/>
      <c r="G33" s="9"/>
      <c r="H33" s="9"/>
      <c r="I33" s="9"/>
      <c r="J33" s="9"/>
      <c r="K33" s="9"/>
      <c r="L33" s="9"/>
      <c r="M33" s="9"/>
    </row>
    <row r="34" spans="2:13" hidden="1" x14ac:dyDescent="0.25">
      <c r="B34" s="9"/>
      <c r="C34" s="9"/>
      <c r="D34" s="9"/>
      <c r="E34" s="9"/>
      <c r="F34" s="9"/>
      <c r="G34" s="9"/>
      <c r="H34" s="9"/>
      <c r="I34" s="9"/>
      <c r="J34" s="9"/>
      <c r="K34" s="9"/>
      <c r="L34" s="9"/>
      <c r="M34" s="9"/>
    </row>
    <row r="35" spans="2:13" hidden="1" x14ac:dyDescent="0.25">
      <c r="B35" s="9"/>
      <c r="C35" s="9"/>
      <c r="D35" s="9"/>
      <c r="E35" s="9"/>
      <c r="F35" s="9"/>
      <c r="G35" s="9"/>
      <c r="H35" s="9"/>
      <c r="I35" s="9"/>
      <c r="J35" s="9"/>
      <c r="K35" s="9"/>
      <c r="L35" s="9"/>
      <c r="M35" s="9"/>
    </row>
    <row r="36" spans="2:13" s="76" customFormat="1" ht="15" hidden="1" customHeight="1" x14ac:dyDescent="0.25">
      <c r="B36" s="89"/>
      <c r="C36" s="89"/>
      <c r="D36" s="89"/>
      <c r="E36" s="89"/>
      <c r="F36" s="89"/>
      <c r="G36" s="89"/>
      <c r="H36" s="89"/>
      <c r="I36" s="89"/>
      <c r="J36" s="89"/>
      <c r="K36" s="89"/>
      <c r="L36" s="89"/>
      <c r="M36" s="89"/>
    </row>
    <row r="37" spans="2:13" hidden="1" x14ac:dyDescent="0.25"/>
    <row r="38" spans="2:13" hidden="1" x14ac:dyDescent="0.25"/>
    <row r="39" spans="2:13" hidden="1" x14ac:dyDescent="0.25">
      <c r="C39" s="167"/>
      <c r="D39" s="167"/>
    </row>
    <row r="40" spans="2:13" hidden="1" x14ac:dyDescent="0.25">
      <c r="C40" s="170" t="s">
        <v>31</v>
      </c>
      <c r="D40" s="170"/>
      <c r="E40" s="60">
        <f>SQRT(Q73*(E9+E7)*1000)*3600/1000</f>
        <v>26828.619527055445</v>
      </c>
    </row>
    <row r="41" spans="2:13" hidden="1" x14ac:dyDescent="0.25">
      <c r="C41" s="12"/>
      <c r="D41" s="12"/>
      <c r="E41" s="12"/>
    </row>
    <row r="42" spans="2:13" hidden="1" x14ac:dyDescent="0.25">
      <c r="C42" s="170" t="s">
        <v>35</v>
      </c>
      <c r="D42" s="170"/>
      <c r="E42" s="60">
        <f>IF(E10&gt;100,E9,MIN(Q72:JG72))</f>
        <v>800</v>
      </c>
    </row>
    <row r="43" spans="2:13" hidden="1" x14ac:dyDescent="0.25">
      <c r="C43" s="168" t="s">
        <v>64</v>
      </c>
      <c r="D43" s="169"/>
      <c r="E43" s="60">
        <f>IF(E10&gt;100,E13,MAX(Q74:JG74))</f>
        <v>27365.191917596552</v>
      </c>
      <c r="H43" s="1"/>
      <c r="I43" s="1"/>
      <c r="J43" s="1"/>
      <c r="K43" s="1"/>
    </row>
    <row r="44" spans="2:13" hidden="1" x14ac:dyDescent="0.25">
      <c r="C44" s="12"/>
      <c r="D44" s="12"/>
      <c r="E44" s="12"/>
      <c r="H44" s="1"/>
      <c r="I44" s="1"/>
      <c r="J44" s="1"/>
      <c r="K44" s="1"/>
    </row>
    <row r="45" spans="2:13" hidden="1" x14ac:dyDescent="0.25">
      <c r="C45" s="170" t="s">
        <v>67</v>
      </c>
      <c r="D45" s="170"/>
      <c r="E45" s="60">
        <f>MIN(D70:IR70)*-1</f>
        <v>304.2205070130139</v>
      </c>
      <c r="H45" s="1"/>
      <c r="I45" s="1"/>
      <c r="J45" s="1"/>
      <c r="K45" s="1"/>
    </row>
    <row r="46" spans="2:13" hidden="1" x14ac:dyDescent="0.25">
      <c r="C46" s="12"/>
      <c r="D46" s="12"/>
      <c r="E46" s="12"/>
      <c r="H46" s="1"/>
      <c r="I46" s="1"/>
      <c r="J46" s="1"/>
      <c r="K46" s="1"/>
    </row>
    <row r="47" spans="2:13" hidden="1" x14ac:dyDescent="0.25">
      <c r="C47" s="170" t="s">
        <v>36</v>
      </c>
      <c r="D47" s="170"/>
      <c r="E47" s="60">
        <f>IF(E10&lt;=100,E9,MAX(Q72:JG72))</f>
        <v>1411.2082173069778</v>
      </c>
      <c r="H47" s="1"/>
      <c r="I47" s="1"/>
      <c r="J47" s="1"/>
      <c r="K47" s="1"/>
    </row>
    <row r="48" spans="2:13" hidden="1" x14ac:dyDescent="0.25">
      <c r="C48" s="168" t="s">
        <v>66</v>
      </c>
      <c r="D48" s="169"/>
      <c r="E48" s="60">
        <f>IF(E10&lt;=100,E13,MIN(Q74:JG74))</f>
        <v>25217.883782855195</v>
      </c>
      <c r="F48" s="1"/>
      <c r="G48" s="59"/>
      <c r="H48" s="1"/>
      <c r="I48" s="1"/>
      <c r="J48" s="1"/>
      <c r="K48" s="1"/>
    </row>
    <row r="49" spans="3:267" hidden="1" x14ac:dyDescent="0.25">
      <c r="C49" s="68"/>
      <c r="D49" s="68"/>
      <c r="E49" s="67"/>
      <c r="F49" s="1"/>
      <c r="G49" s="1"/>
    </row>
    <row r="50" spans="3:267" hidden="1" x14ac:dyDescent="0.25">
      <c r="C50" s="59" t="s">
        <v>68</v>
      </c>
      <c r="D50" s="59">
        <f>(E7+E9)*2*3.142</f>
        <v>45106.551999999996</v>
      </c>
      <c r="E50" s="1"/>
      <c r="G50" s="1"/>
    </row>
    <row r="51" spans="3:267" hidden="1" x14ac:dyDescent="0.25">
      <c r="C51" s="59" t="s">
        <v>39</v>
      </c>
      <c r="D51" s="59">
        <f>3600*D50/E12</f>
        <v>6052.6255194101022</v>
      </c>
      <c r="E51" s="1"/>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row>
    <row r="52" spans="3:267" hidden="1" x14ac:dyDescent="0.25">
      <c r="C52" s="59" t="s">
        <v>40</v>
      </c>
      <c r="D52" s="59">
        <f>D51/250</f>
        <v>24.21050207764041</v>
      </c>
      <c r="E52" s="1"/>
      <c r="P52" s="96" t="s">
        <v>95</v>
      </c>
      <c r="Q52" s="95">
        <f>2*3.141593*($E$7+Q3)</f>
        <v>45100.709107999995</v>
      </c>
      <c r="R52" s="95">
        <f t="shared" ref="R52:CC52" si="44">2*3.141593*($E$7+R3)</f>
        <v>45101.412355177708</v>
      </c>
      <c r="S52" s="95">
        <f t="shared" si="44"/>
        <v>45103.521792401873</v>
      </c>
      <c r="T52" s="95">
        <f t="shared" si="44"/>
        <v>45107.036202732859</v>
      </c>
      <c r="U52" s="95">
        <f t="shared" si="44"/>
        <v>45111.953153607501</v>
      </c>
      <c r="V52" s="95">
        <f t="shared" si="44"/>
        <v>45118.268999731234</v>
      </c>
      <c r="W52" s="95">
        <f t="shared" si="44"/>
        <v>45125.978887670099</v>
      </c>
      <c r="X52" s="95">
        <f t="shared" si="44"/>
        <v>45135.076762130229</v>
      </c>
      <c r="Y52" s="95">
        <f t="shared" si="44"/>
        <v>45145.555373907133</v>
      </c>
      <c r="Z52" s="95">
        <f t="shared" si="44"/>
        <v>45157.40628948294</v>
      </c>
      <c r="AA52" s="95">
        <f t="shared" si="44"/>
        <v>45170.619902244638</v>
      </c>
      <c r="AB52" s="95">
        <f t="shared" si="44"/>
        <v>45185.185445292213</v>
      </c>
      <c r="AC52" s="95">
        <f t="shared" si="44"/>
        <v>45201.0910058011</v>
      </c>
      <c r="AD52" s="95">
        <f t="shared" si="44"/>
        <v>45218.323540899219</v>
      </c>
      <c r="AE52" s="95">
        <f t="shared" si="44"/>
        <v>45236.868895015054</v>
      </c>
      <c r="AF52" s="95">
        <f t="shared" si="44"/>
        <v>45256.711818649273</v>
      </c>
      <c r="AG52" s="95">
        <f t="shared" si="44"/>
        <v>45277.83598851924</v>
      </c>
      <c r="AH52" s="95">
        <f t="shared" si="44"/>
        <v>45300.224029021985</v>
      </c>
      <c r="AI52" s="95">
        <f t="shared" si="44"/>
        <v>45323.857534958857</v>
      </c>
      <c r="AJ52" s="95">
        <f t="shared" si="44"/>
        <v>45348.71709546182</v>
      </c>
      <c r="AK52" s="95">
        <f t="shared" si="44"/>
        <v>45374.782319059181</v>
      </c>
      <c r="AL52" s="95">
        <f t="shared" si="44"/>
        <v>45402.03185981635</v>
      </c>
      <c r="AM52" s="95">
        <f t="shared" si="44"/>
        <v>45430.443444485281</v>
      </c>
      <c r="AN52" s="95">
        <f t="shared" si="44"/>
        <v>45459.993900594811</v>
      </c>
      <c r="AO52" s="95">
        <f t="shared" si="44"/>
        <v>45490.659185412704</v>
      </c>
      <c r="AP52" s="95">
        <f t="shared" si="44"/>
        <v>45522.414415709274</v>
      </c>
      <c r="AQ52" s="95">
        <f t="shared" si="44"/>
        <v>45555.233898251834</v>
      </c>
      <c r="AR52" s="95">
        <f t="shared" si="44"/>
        <v>45589.091160958742</v>
      </c>
      <c r="AS52" s="95">
        <f t="shared" si="44"/>
        <v>45623.958984641635</v>
      </c>
      <c r="AT52" s="95">
        <f t="shared" si="44"/>
        <v>45659.809435264833</v>
      </c>
      <c r="AU52" s="95">
        <f t="shared" si="44"/>
        <v>45696.613896650997</v>
      </c>
      <c r="AV52" s="95">
        <f t="shared" si="44"/>
        <v>45734.343103562984</v>
      </c>
      <c r="AW52" s="95">
        <f t="shared" si="44"/>
        <v>45772.967175092861</v>
      </c>
      <c r="AX52" s="95">
        <f t="shared" si="44"/>
        <v>45812.455648289782</v>
      </c>
      <c r="AY52" s="95">
        <f t="shared" si="44"/>
        <v>45852.777511960317</v>
      </c>
      <c r="AZ52" s="95">
        <f t="shared" si="44"/>
        <v>45893.901240575862</v>
      </c>
      <c r="BA52" s="95">
        <f t="shared" si="44"/>
        <v>45935.794828224054</v>
      </c>
      <c r="BB52" s="95">
        <f t="shared" si="44"/>
        <v>45978.425822542362</v>
      </c>
      <c r="BC52" s="95">
        <f t="shared" si="44"/>
        <v>46021.761358574913</v>
      </c>
      <c r="BD52" s="95">
        <f t="shared" si="44"/>
        <v>46065.768192494928</v>
      </c>
      <c r="BE52" s="95">
        <f t="shared" si="44"/>
        <v>46110.41273513838</v>
      </c>
      <c r="BF52" s="95">
        <f t="shared" si="44"/>
        <v>46155.661085296117</v>
      </c>
      <c r="BG52" s="95">
        <f t="shared" si="44"/>
        <v>46201.479062714854</v>
      </c>
      <c r="BH52" s="95">
        <f t="shared" si="44"/>
        <v>46247.832240759701</v>
      </c>
      <c r="BI52" s="95">
        <f t="shared" si="44"/>
        <v>46294.685978693633</v>
      </c>
      <c r="BJ52" s="95">
        <f t="shared" si="44"/>
        <v>46342.005453532169</v>
      </c>
      <c r="BK52" s="95">
        <f t="shared" si="44"/>
        <v>46389.755691434002</v>
      </c>
      <c r="BL52" s="95">
        <f t="shared" si="44"/>
        <v>46437.90159859143</v>
      </c>
      <c r="BM52" s="95">
        <f t="shared" si="44"/>
        <v>46486.407991586872</v>
      </c>
      <c r="BN52" s="95">
        <f t="shared" si="44"/>
        <v>46535.239627184783</v>
      </c>
      <c r="BO52" s="95">
        <f t="shared" si="44"/>
        <v>46584.361231530878</v>
      </c>
      <c r="BP52" s="95">
        <f t="shared" si="44"/>
        <v>46633.737528733262</v>
      </c>
      <c r="BQ52" s="95">
        <f t="shared" si="44"/>
        <v>46683.33326880289</v>
      </c>
      <c r="BR52" s="95">
        <f t="shared" si="44"/>
        <v>46733.113254933298</v>
      </c>
      <c r="BS52" s="95">
        <f t="shared" si="44"/>
        <v>46783.042370102004</v>
      </c>
      <c r="BT52" s="95">
        <f t="shared" si="44"/>
        <v>46833.085602978659</v>
      </c>
      <c r="BU52" s="95">
        <f t="shared" si="44"/>
        <v>46883.208073127469</v>
      </c>
      <c r="BV52" s="95">
        <f t="shared" si="44"/>
        <v>46933.37505549343</v>
      </c>
      <c r="BW52" s="95">
        <f t="shared" si="44"/>
        <v>46983.552004164572</v>
      </c>
      <c r="BX52" s="95">
        <f t="shared" si="44"/>
        <v>47033.704575404357</v>
      </c>
      <c r="BY52" s="95">
        <f t="shared" si="44"/>
        <v>47083.798649950448</v>
      </c>
      <c r="BZ52" s="95">
        <f t="shared" si="44"/>
        <v>47133.800354578154</v>
      </c>
      <c r="CA52" s="95">
        <f t="shared" si="44"/>
        <v>47183.676082928585</v>
      </c>
      <c r="CB52" s="95">
        <f t="shared" si="44"/>
        <v>47233.39251560354</v>
      </c>
      <c r="CC52" s="95">
        <f t="shared" si="44"/>
        <v>47282.916639530558</v>
      </c>
      <c r="CD52" s="95">
        <f t="shared" ref="CD52:EO52" si="45">2*3.141593*($E$7+CD3)</f>
        <v>47332.215766603404</v>
      </c>
      <c r="CE52" s="95">
        <f t="shared" si="45"/>
        <v>47381.257551604496</v>
      </c>
      <c r="CF52" s="95">
        <f t="shared" si="45"/>
        <v>47430.010009417419</v>
      </c>
      <c r="CG52" s="95">
        <f t="shared" si="45"/>
        <v>47478.44153153868</v>
      </c>
      <c r="CH52" s="95">
        <f t="shared" si="45"/>
        <v>47526.520901899166</v>
      </c>
      <c r="CI52" s="95">
        <f t="shared" si="45"/>
        <v>47574.21731200684</v>
      </c>
      <c r="CJ52" s="95">
        <f t="shared" si="45"/>
        <v>47621.500375423224</v>
      </c>
      <c r="CK52" s="95">
        <f t="shared" si="45"/>
        <v>47668.340141586952</v>
      </c>
      <c r="CL52" s="95">
        <f t="shared" si="45"/>
        <v>47714.707108998664</v>
      </c>
      <c r="CM52" s="95">
        <f t="shared" si="45"/>
        <v>47760.5722377821</v>
      </c>
      <c r="CN52" s="95">
        <f t="shared" si="45"/>
        <v>47805.906961636916</v>
      </c>
      <c r="CO52" s="95">
        <f t="shared" si="45"/>
        <v>47850.683199199288</v>
      </c>
      <c r="CP52" s="95">
        <f t="shared" si="45"/>
        <v>47894.873364826854</v>
      </c>
      <c r="CQ52" s="95">
        <f t="shared" si="45"/>
        <v>47938.450378824877</v>
      </c>
      <c r="CR52" s="95">
        <f t="shared" si="45"/>
        <v>47981.387677130893</v>
      </c>
      <c r="CS52" s="95">
        <f t="shared" si="45"/>
        <v>48023.659220475311</v>
      </c>
      <c r="CT52" s="95">
        <f t="shared" si="45"/>
        <v>48065.239503035707</v>
      </c>
      <c r="CU52" s="95">
        <f t="shared" si="45"/>
        <v>48106.103560602482</v>
      </c>
      <c r="CV52" s="95">
        <f t="shared" si="45"/>
        <v>48146.226978273939</v>
      </c>
      <c r="CW52" s="95">
        <f t="shared" si="45"/>
        <v>48185.585897698489</v>
      </c>
      <c r="CX52" s="95">
        <f t="shared" si="45"/>
        <v>48224.157023881904</v>
      </c>
      <c r="CY52" s="95">
        <f t="shared" si="45"/>
        <v>48261.917631577446</v>
      </c>
      <c r="CZ52" s="95">
        <f t="shared" si="45"/>
        <v>48298.845571276339</v>
      </c>
      <c r="DA52" s="95">
        <f t="shared" si="45"/>
        <v>48334.919274816217</v>
      </c>
      <c r="DB52" s="95">
        <f t="shared" si="45"/>
        <v>48370.117760624715</v>
      </c>
      <c r="DC52" s="95">
        <f t="shared" si="45"/>
        <v>48404.420638615142</v>
      </c>
      <c r="DD52" s="95">
        <f t="shared" si="45"/>
        <v>48437.808114751126</v>
      </c>
      <c r="DE52" s="95">
        <f t="shared" si="45"/>
        <v>48470.260995296536</v>
      </c>
      <c r="DF52" s="95">
        <f t="shared" si="45"/>
        <v>48501.760690766743</v>
      </c>
      <c r="DG52" s="95">
        <f t="shared" si="45"/>
        <v>48532.289219597078</v>
      </c>
      <c r="DH52" s="95">
        <f t="shared" si="45"/>
        <v>48561.829211543642</v>
      </c>
      <c r="DI52" s="95">
        <f t="shared" si="45"/>
        <v>48590.363910831598</v>
      </c>
      <c r="DJ52" s="95">
        <f t="shared" si="45"/>
        <v>48617.87717906529</v>
      </c>
      <c r="DK52" s="95">
        <f t="shared" si="45"/>
        <v>48644.353497914344</v>
      </c>
      <c r="DL52" s="95">
        <f t="shared" si="45"/>
        <v>48669.777971589428</v>
      </c>
      <c r="DM52" s="95">
        <f t="shared" si="45"/>
        <v>48694.136329120607</v>
      </c>
      <c r="DN52" s="95">
        <f t="shared" si="45"/>
        <v>48717.414926451245</v>
      </c>
      <c r="DO52" s="95">
        <f t="shared" si="45"/>
        <v>48739.600748359415</v>
      </c>
      <c r="DP52" s="95">
        <f t="shared" si="45"/>
        <v>48760.681410218545</v>
      </c>
      <c r="DQ52" s="95">
        <f t="shared" si="45"/>
        <v>48780.64515960859</v>
      </c>
      <c r="DR52" s="95">
        <f t="shared" si="45"/>
        <v>48799.480877788163</v>
      </c>
      <c r="DS52" s="95">
        <f t="shared" si="45"/>
        <v>48817.178081037964</v>
      </c>
      <c r="DT52" s="95">
        <f t="shared" si="45"/>
        <v>48833.726921885012</v>
      </c>
      <c r="DU52" s="95">
        <f t="shared" si="45"/>
        <v>48849.118190216715</v>
      </c>
      <c r="DV52" s="95">
        <f t="shared" si="45"/>
        <v>48863.34331429351</v>
      </c>
      <c r="DW52" s="95">
        <f t="shared" si="45"/>
        <v>48876.394361667786</v>
      </c>
      <c r="DX52" s="95">
        <f t="shared" si="45"/>
        <v>48888.264040016838</v>
      </c>
      <c r="DY52" s="95">
        <f t="shared" si="45"/>
        <v>48898.94569789659</v>
      </c>
      <c r="DZ52" s="95">
        <f t="shared" si="45"/>
        <v>48908.433325422557</v>
      </c>
      <c r="EA52" s="95">
        <f t="shared" si="45"/>
        <v>48916.721554883829</v>
      </c>
      <c r="EB52" s="95">
        <f t="shared" si="45"/>
        <v>48923.805661295417</v>
      </c>
      <c r="EC52" s="95">
        <f t="shared" si="45"/>
        <v>48929.681562893689</v>
      </c>
      <c r="ED52" s="95">
        <f t="shared" si="45"/>
        <v>48934.345821579009</v>
      </c>
      <c r="EE52" s="95">
        <f t="shared" si="45"/>
        <v>48937.795643309415</v>
      </c>
      <c r="EF52" s="95">
        <f t="shared" si="45"/>
        <v>48940.028878448196</v>
      </c>
      <c r="EG52" s="95">
        <f t="shared" si="45"/>
        <v>48941.044022068156</v>
      </c>
      <c r="EH52" s="95">
        <f t="shared" si="45"/>
        <v>48940.84021421436</v>
      </c>
      <c r="EI52" s="95">
        <f t="shared" si="45"/>
        <v>48939.417240126968</v>
      </c>
      <c r="EJ52" s="95">
        <f t="shared" si="45"/>
        <v>48936.775530424966</v>
      </c>
      <c r="EK52" s="95">
        <f t="shared" si="45"/>
        <v>48932.91616125116</v>
      </c>
      <c r="EL52" s="95">
        <f t="shared" si="45"/>
        <v>48927.840854378293</v>
      </c>
      <c r="EM52" s="95">
        <f t="shared" si="45"/>
        <v>48921.551977275456</v>
      </c>
      <c r="EN52" s="95">
        <f t="shared" si="45"/>
        <v>48914.052543133475</v>
      </c>
      <c r="EO52" s="95">
        <f t="shared" si="45"/>
        <v>48905.346210847521</v>
      </c>
      <c r="EP52" s="95">
        <f t="shared" ref="EP52:HA52" si="46">2*3.141593*($E$7+EP3)</f>
        <v>48895.437284954416</v>
      </c>
      <c r="EQ52" s="95">
        <f t="shared" si="46"/>
        <v>48884.330715521726</v>
      </c>
      <c r="ER52" s="95">
        <f t="shared" si="46"/>
        <v>48872.032097985066</v>
      </c>
      <c r="ES52" s="95">
        <f t="shared" si="46"/>
        <v>48858.547672929584</v>
      </c>
      <c r="ET52" s="95">
        <f t="shared" si="46"/>
        <v>48843.884325810963</v>
      </c>
      <c r="EU52" s="95">
        <f t="shared" si="46"/>
        <v>48828.049586610752</v>
      </c>
      <c r="EV52" s="95">
        <f t="shared" si="46"/>
        <v>48811.051629420195</v>
      </c>
      <c r="EW52" s="95">
        <f t="shared" si="46"/>
        <v>48792.899271946364</v>
      </c>
      <c r="EX52" s="95">
        <f t="shared" si="46"/>
        <v>48773.601974933576</v>
      </c>
      <c r="EY52" s="95">
        <f t="shared" si="46"/>
        <v>48753.169841492811</v>
      </c>
      <c r="EZ52" s="95">
        <f t="shared" si="46"/>
        <v>48731.613616330978</v>
      </c>
      <c r="FA52" s="95">
        <f t="shared" si="46"/>
        <v>48708.944684871567</v>
      </c>
      <c r="FB52" s="95">
        <f t="shared" si="46"/>
        <v>48685.175072257553</v>
      </c>
      <c r="FC52" s="95">
        <f t="shared" si="46"/>
        <v>48660.317442226915</v>
      </c>
      <c r="FD52" s="95">
        <f t="shared" si="46"/>
        <v>48634.38509585039</v>
      </c>
      <c r="FE52" s="95">
        <f t="shared" si="46"/>
        <v>48607.391970121003</v>
      </c>
      <c r="FF52" s="95">
        <f t="shared" si="46"/>
        <v>48579.352636383694</v>
      </c>
      <c r="FG52" s="95">
        <f t="shared" si="46"/>
        <v>48550.282298593462</v>
      </c>
      <c r="FH52" s="95">
        <f t="shared" si="46"/>
        <v>48520.196791389521</v>
      </c>
      <c r="FI52" s="95">
        <f t="shared" si="46"/>
        <v>48489.112577972548</v>
      </c>
      <c r="FJ52" s="95">
        <f t="shared" si="46"/>
        <v>48457.046747771623</v>
      </c>
      <c r="FK52" s="95">
        <f t="shared" si="46"/>
        <v>48424.017013886907</v>
      </c>
      <c r="FL52" s="95">
        <f t="shared" si="46"/>
        <v>48390.041710293619</v>
      </c>
      <c r="FM52" s="95">
        <f t="shared" si="46"/>
        <v>48355.139788792389</v>
      </c>
      <c r="FN52" s="95">
        <f t="shared" si="46"/>
        <v>48319.330815690628</v>
      </c>
      <c r="FO52" s="95">
        <f t="shared" si="46"/>
        <v>48282.634968198974</v>
      </c>
      <c r="FP52" s="95">
        <f t="shared" si="46"/>
        <v>48245.073030526699</v>
      </c>
      <c r="FQ52" s="95">
        <f t="shared" si="46"/>
        <v>48206.666389659251</v>
      </c>
      <c r="FR52" s="95">
        <f t="shared" si="46"/>
        <v>48167.437030800931</v>
      </c>
      <c r="FS52" s="95">
        <f t="shared" si="46"/>
        <v>48127.407532465215</v>
      </c>
      <c r="FT52" s="95">
        <f t="shared" si="46"/>
        <v>48086.601061195033</v>
      </c>
      <c r="FU52" s="95">
        <f t="shared" si="46"/>
        <v>48045.041365894846</v>
      </c>
      <c r="FV52" s="95">
        <f t="shared" si="46"/>
        <v>48002.752771756182</v>
      </c>
      <c r="FW52" s="95">
        <f t="shared" si="46"/>
        <v>47959.760173758172</v>
      </c>
      <c r="FX52" s="95">
        <f t="shared" si="46"/>
        <v>47916.089029724128</v>
      </c>
      <c r="FY52" s="95">
        <f t="shared" si="46"/>
        <v>47871.765352915427</v>
      </c>
      <c r="FZ52" s="95">
        <f t="shared" si="46"/>
        <v>47826.815704143584</v>
      </c>
      <c r="GA52" s="95">
        <f t="shared" si="46"/>
        <v>47781.267183381446</v>
      </c>
      <c r="GB52" s="95">
        <f t="shared" si="46"/>
        <v>47735.147420854526</v>
      </c>
      <c r="GC52" s="95">
        <f t="shared" si="46"/>
        <v>47688.484567593361</v>
      </c>
      <c r="GD52" s="95">
        <f t="shared" si="46"/>
        <v>47641.307285428076</v>
      </c>
      <c r="GE52" s="95">
        <f t="shared" si="46"/>
        <v>47593.644736406481</v>
      </c>
      <c r="GF52" s="95">
        <f t="shared" si="46"/>
        <v>47545.526571617214</v>
      </c>
      <c r="GG52" s="95">
        <f t="shared" si="46"/>
        <v>47496.982919399816</v>
      </c>
      <c r="GH52" s="95">
        <f t="shared" si="46"/>
        <v>47448.044372924072</v>
      </c>
      <c r="GI52" s="95">
        <f t="shared" si="46"/>
        <v>47398.741977121448</v>
      </c>
      <c r="GJ52" s="95">
        <f t="shared" si="46"/>
        <v>47349.107214951757</v>
      </c>
      <c r="GK52" s="95">
        <f t="shared" si="46"/>
        <v>47299.171992989395</v>
      </c>
      <c r="GL52" s="95">
        <f t="shared" si="46"/>
        <v>47248.968626313646</v>
      </c>
      <c r="GM52" s="95">
        <f t="shared" si="46"/>
        <v>47198.529822688732</v>
      </c>
      <c r="GN52" s="95">
        <f t="shared" si="46"/>
        <v>47147.888666020262</v>
      </c>
      <c r="GO52" s="95">
        <f t="shared" si="46"/>
        <v>47097.078599075481</v>
      </c>
      <c r="GP52" s="95">
        <f t="shared" si="46"/>
        <v>47046.133405456247</v>
      </c>
      <c r="GQ52" s="95">
        <f t="shared" si="46"/>
        <v>46995.0871908146</v>
      </c>
      <c r="GR52" s="95">
        <f t="shared" si="46"/>
        <v>46943.974363302383</v>
      </c>
      <c r="GS52" s="95">
        <f t="shared" si="46"/>
        <v>46892.829613247544</v>
      </c>
      <c r="GT52" s="95">
        <f t="shared" si="46"/>
        <v>46841.687892051865</v>
      </c>
      <c r="GU52" s="95">
        <f t="shared" si="46"/>
        <v>46790.584390305841</v>
      </c>
      <c r="GV52" s="95">
        <f t="shared" si="46"/>
        <v>46739.554515118936</v>
      </c>
      <c r="GW52" s="95">
        <f t="shared" si="46"/>
        <v>46688.633866664793</v>
      </c>
      <c r="GX52" s="95">
        <f t="shared" si="46"/>
        <v>46637.858213943458</v>
      </c>
      <c r="GY52" s="95">
        <f t="shared" si="46"/>
        <v>46587.263469764504</v>
      </c>
      <c r="GZ52" s="95">
        <f t="shared" si="46"/>
        <v>46536.885664957255</v>
      </c>
      <c r="HA52" s="95">
        <f t="shared" si="46"/>
        <v>46486.760921816785</v>
      </c>
      <c r="HB52" s="95">
        <f t="shared" ref="HB52:JG52" si="47">2*3.141593*($E$7+HB3)</f>
        <v>46436.925426796734</v>
      </c>
      <c r="HC52" s="95">
        <f t="shared" si="47"/>
        <v>46387.415402462379</v>
      </c>
      <c r="HD52" s="95">
        <f t="shared" si="47"/>
        <v>46338.267078720288</v>
      </c>
      <c r="HE52" s="95">
        <f t="shared" si="47"/>
        <v>46289.516663343442</v>
      </c>
      <c r="HF52" s="95">
        <f t="shared" si="47"/>
        <v>46241.20031181346</v>
      </c>
      <c r="HG52" s="95">
        <f t="shared" si="47"/>
        <v>46193.354096504598</v>
      </c>
      <c r="HH52" s="95">
        <f t="shared" si="47"/>
        <v>46146.013975236885</v>
      </c>
      <c r="HI52" s="95">
        <f t="shared" si="47"/>
        <v>46099.215759228849</v>
      </c>
      <c r="HJ52" s="95">
        <f t="shared" si="47"/>
        <v>46052.995080483284</v>
      </c>
      <c r="HK52" s="95">
        <f t="shared" si="47"/>
        <v>46007.387358642482</v>
      </c>
      <c r="HL52" s="95">
        <f t="shared" si="47"/>
        <v>45962.427767352317</v>
      </c>
      <c r="HM52" s="95">
        <f t="shared" si="47"/>
        <v>45918.151200177839</v>
      </c>
      <c r="HN52" s="95">
        <f t="shared" si="47"/>
        <v>45874.592236115641</v>
      </c>
      <c r="HO52" s="95">
        <f t="shared" si="47"/>
        <v>45831.785104751747</v>
      </c>
      <c r="HP52" s="95">
        <f t="shared" si="47"/>
        <v>45789.763651116191</v>
      </c>
      <c r="HQ52" s="95">
        <f t="shared" si="47"/>
        <v>45748.561300288624</v>
      </c>
      <c r="HR52" s="95">
        <f t="shared" si="47"/>
        <v>45708.211021812065</v>
      </c>
      <c r="HS52" s="95">
        <f t="shared" si="47"/>
        <v>45668.745293974403</v>
      </c>
      <c r="HT52" s="95">
        <f t="shared" si="47"/>
        <v>45630.196068019955</v>
      </c>
      <c r="HU52" s="95">
        <f t="shared" si="47"/>
        <v>45592.594732355821</v>
      </c>
      <c r="HV52" s="95">
        <f t="shared" si="47"/>
        <v>45555.972076819919</v>
      </c>
      <c r="HW52" s="95">
        <f t="shared" si="47"/>
        <v>45520.358257079861</v>
      </c>
      <c r="HX52" s="95">
        <f t="shared" si="47"/>
        <v>45485.782759233531</v>
      </c>
      <c r="HY52" s="95">
        <f t="shared" si="47"/>
        <v>45452.274364684119</v>
      </c>
      <c r="HZ52" s="95">
        <f t="shared" si="47"/>
        <v>45419.861115363652</v>
      </c>
      <c r="IA52" s="95">
        <f t="shared" si="47"/>
        <v>45388.570279380489</v>
      </c>
      <c r="IB52" s="95">
        <f t="shared" si="47"/>
        <v>45358.428317167032</v>
      </c>
      <c r="IC52" s="95">
        <f t="shared" si="47"/>
        <v>45329.46084820477</v>
      </c>
      <c r="ID52" s="95">
        <f t="shared" si="47"/>
        <v>45301.692618404064</v>
      </c>
      <c r="IE52" s="95">
        <f t="shared" si="47"/>
        <v>45275.147468216317</v>
      </c>
      <c r="IF52" s="95">
        <f t="shared" si="47"/>
        <v>45249.848301555896</v>
      </c>
      <c r="IG52" s="95">
        <f t="shared" si="47"/>
        <v>45225.81705560875</v>
      </c>
      <c r="IH52" s="95">
        <f t="shared" si="47"/>
        <v>45203.074671603848</v>
      </c>
      <c r="II52" s="95">
        <f t="shared" si="47"/>
        <v>45181.641066622346</v>
      </c>
      <c r="IJ52" s="95">
        <f t="shared" si="47"/>
        <v>45161.535106518015</v>
      </c>
      <c r="IK52" s="95">
        <f t="shared" si="47"/>
        <v>45142.774580020574</v>
      </c>
      <c r="IL52" s="95">
        <f t="shared" si="47"/>
        <v>45125.376174091572</v>
      </c>
      <c r="IM52" s="95">
        <f t="shared" si="47"/>
        <v>45109.355450599804</v>
      </c>
      <c r="IN52" s="95">
        <f t="shared" si="47"/>
        <v>45094.726824380719</v>
      </c>
      <c r="IO52" s="95">
        <f t="shared" si="47"/>
        <v>45081.503542740895</v>
      </c>
      <c r="IP52" s="95">
        <f t="shared" si="47"/>
        <v>45069.697666465661</v>
      </c>
      <c r="IQ52" s="95">
        <f t="shared" si="47"/>
        <v>45059.320052383817</v>
      </c>
      <c r="IR52" s="95">
        <f t="shared" si="47"/>
        <v>45050.380337539842</v>
      </c>
      <c r="IS52" s="95">
        <f t="shared" si="47"/>
        <v>45042.886925019542</v>
      </c>
      <c r="IT52" s="95">
        <f t="shared" si="47"/>
        <v>45036.846971470717</v>
      </c>
      <c r="IU52" s="95">
        <f t="shared" si="47"/>
        <v>45032.266376355859</v>
      </c>
      <c r="IV52" s="95">
        <f t="shared" si="47"/>
        <v>45029.149772968747</v>
      </c>
      <c r="IW52" s="95">
        <f t="shared" si="47"/>
        <v>45027.500521242226</v>
      </c>
      <c r="IX52" s="95">
        <f t="shared" si="47"/>
        <v>45027.320702368794</v>
      </c>
      <c r="IY52" s="95">
        <f t="shared" si="47"/>
        <v>45028.611115250831</v>
      </c>
      <c r="IZ52" s="95">
        <f t="shared" si="47"/>
        <v>45031.37127479136</v>
      </c>
      <c r="JA52" s="95">
        <f t="shared" si="47"/>
        <v>45035.599412031414</v>
      </c>
      <c r="JB52" s="95">
        <f t="shared" si="47"/>
        <v>45041.292476134025</v>
      </c>
      <c r="JC52" s="95">
        <f t="shared" si="47"/>
        <v>45048.446138209845</v>
      </c>
      <c r="JD52" s="95">
        <f t="shared" si="47"/>
        <v>45057.054796973556</v>
      </c>
      <c r="JE52" s="95">
        <f t="shared" si="47"/>
        <v>45067.111586215156</v>
      </c>
      <c r="JF52" s="95">
        <f t="shared" si="47"/>
        <v>45078.608384064755</v>
      </c>
      <c r="JG52" s="95">
        <f t="shared" si="47"/>
        <v>45091.535824024162</v>
      </c>
    </row>
    <row r="53" spans="3:267" hidden="1" x14ac:dyDescent="0.25">
      <c r="C53" s="72" t="s">
        <v>41</v>
      </c>
      <c r="D53" s="98">
        <f>D52+(E10-99.45)</f>
        <v>26.760502077640407</v>
      </c>
      <c r="P53" s="96" t="s">
        <v>94</v>
      </c>
      <c r="Q53" s="95">
        <f>Q5*$D$53/3600</f>
        <v>203.41840976829749</v>
      </c>
      <c r="R53" s="95">
        <f t="shared" ref="R53:CC53" si="48">R5*$D$53/3600</f>
        <v>203.41523795138326</v>
      </c>
      <c r="S53" s="95">
        <f t="shared" si="48"/>
        <v>203.40572446645251</v>
      </c>
      <c r="T53" s="95">
        <f t="shared" si="48"/>
        <v>203.38987658018851</v>
      </c>
      <c r="U53" s="95">
        <f t="shared" si="48"/>
        <v>203.36770821988412</v>
      </c>
      <c r="V53" s="95">
        <f t="shared" si="48"/>
        <v>203.3392399479373</v>
      </c>
      <c r="W53" s="95">
        <f t="shared" si="48"/>
        <v>203.30449892309494</v>
      </c>
      <c r="X53" s="95">
        <f t="shared" si="48"/>
        <v>203.26351884859258</v>
      </c>
      <c r="Y53" s="95">
        <f t="shared" si="48"/>
        <v>203.21633990739269</v>
      </c>
      <c r="Z53" s="95">
        <f t="shared" si="48"/>
        <v>203.16300868477046</v>
      </c>
      <c r="AA53" s="95">
        <f t="shared" si="48"/>
        <v>203.10357807854743</v>
      </c>
      <c r="AB53" s="95">
        <f t="shared" si="48"/>
        <v>203.03810719731794</v>
      </c>
      <c r="AC53" s="95">
        <f t="shared" si="48"/>
        <v>202.96666124705931</v>
      </c>
      <c r="AD53" s="95">
        <f t="shared" si="48"/>
        <v>202.8893114065566</v>
      </c>
      <c r="AE53" s="95">
        <f t="shared" si="48"/>
        <v>202.80613469211414</v>
      </c>
      <c r="AF53" s="95">
        <f t="shared" si="48"/>
        <v>202.71721381206052</v>
      </c>
      <c r="AG53" s="95">
        <f t="shared" si="48"/>
        <v>202.62263701158761</v>
      </c>
      <c r="AH53" s="95">
        <f t="shared" si="48"/>
        <v>202.52249790849439</v>
      </c>
      <c r="AI53" s="95">
        <f t="shared" si="48"/>
        <v>202.41689532043182</v>
      </c>
      <c r="AJ53" s="95">
        <f t="shared" si="48"/>
        <v>202.3059330842687</v>
      </c>
      <c r="AK53" s="95">
        <f t="shared" si="48"/>
        <v>202.18971986821765</v>
      </c>
      <c r="AL53" s="95">
        <f t="shared" si="48"/>
        <v>202.06836897737557</v>
      </c>
      <c r="AM53" s="95">
        <f t="shared" si="48"/>
        <v>201.94199815334591</v>
      </c>
      <c r="AN53" s="95">
        <f t="shared" si="48"/>
        <v>201.81072936861727</v>
      </c>
      <c r="AO53" s="95">
        <f t="shared" si="48"/>
        <v>201.67468861637906</v>
      </c>
      <c r="AP53" s="95">
        <f t="shared" si="48"/>
        <v>201.53400569645487</v>
      </c>
      <c r="AQ53" s="95">
        <f t="shared" si="48"/>
        <v>201.3888139980331</v>
      </c>
      <c r="AR53" s="95">
        <f t="shared" si="48"/>
        <v>201.23925027986883</v>
      </c>
      <c r="AS53" s="95">
        <f t="shared" si="48"/>
        <v>201.0854544486215</v>
      </c>
      <c r="AT53" s="95">
        <f t="shared" si="48"/>
        <v>200.92756933598264</v>
      </c>
      <c r="AU53" s="95">
        <f t="shared" si="48"/>
        <v>200.76574047523241</v>
      </c>
      <c r="AV53" s="95">
        <f t="shared" si="48"/>
        <v>200.60011587784663</v>
      </c>
      <c r="AW53" s="95">
        <f t="shared" si="48"/>
        <v>200.43084581075814</v>
      </c>
      <c r="AX53" s="95">
        <f t="shared" si="48"/>
        <v>200.25808257485139</v>
      </c>
      <c r="AY53" s="95">
        <f t="shared" si="48"/>
        <v>200.08198028524853</v>
      </c>
      <c r="AZ53" s="95">
        <f t="shared" si="48"/>
        <v>199.90269465391856</v>
      </c>
      <c r="BA53" s="95">
        <f t="shared" si="48"/>
        <v>199.72038277511228</v>
      </c>
      <c r="BB53" s="95">
        <f t="shared" si="48"/>
        <v>199.53520291410098</v>
      </c>
      <c r="BC53" s="95">
        <f t="shared" si="48"/>
        <v>199.34731429966328</v>
      </c>
      <c r="BD53" s="95">
        <f t="shared" si="48"/>
        <v>199.15687692073737</v>
      </c>
      <c r="BE53" s="95">
        <f t="shared" si="48"/>
        <v>198.96405132762251</v>
      </c>
      <c r="BF53" s="95">
        <f t="shared" si="48"/>
        <v>198.76899843808337</v>
      </c>
      <c r="BG53" s="95">
        <f t="shared" si="48"/>
        <v>198.57187934867895</v>
      </c>
      <c r="BH53" s="95">
        <f t="shared" si="48"/>
        <v>198.37285515160454</v>
      </c>
      <c r="BI53" s="95">
        <f t="shared" si="48"/>
        <v>198.1720867573064</v>
      </c>
      <c r="BJ53" s="95">
        <f t="shared" si="48"/>
        <v>197.96973472309384</v>
      </c>
      <c r="BK53" s="95">
        <f t="shared" si="48"/>
        <v>197.76595908794567</v>
      </c>
      <c r="BL53" s="95">
        <f t="shared" si="48"/>
        <v>197.56091921367548</v>
      </c>
      <c r="BM53" s="95">
        <f t="shared" si="48"/>
        <v>197.35477363259176</v>
      </c>
      <c r="BN53" s="95">
        <f t="shared" si="48"/>
        <v>197.14767990176017</v>
      </c>
      <c r="BO53" s="95">
        <f t="shared" si="48"/>
        <v>196.93979446394653</v>
      </c>
      <c r="BP53" s="95">
        <f t="shared" si="48"/>
        <v>196.73127251529434</v>
      </c>
      <c r="BQ53" s="95">
        <f t="shared" si="48"/>
        <v>196.52226787976298</v>
      </c>
      <c r="BR53" s="95">
        <f t="shared" si="48"/>
        <v>196.31293289033039</v>
      </c>
      <c r="BS53" s="95">
        <f t="shared" si="48"/>
        <v>196.10341827694026</v>
      </c>
      <c r="BT53" s="95">
        <f t="shared" si="48"/>
        <v>195.89387306115125</v>
      </c>
      <c r="BU53" s="95">
        <f t="shared" si="48"/>
        <v>195.68444445742753</v>
      </c>
      <c r="BV53" s="95">
        <f t="shared" si="48"/>
        <v>195.4752777809893</v>
      </c>
      <c r="BW53" s="95">
        <f t="shared" si="48"/>
        <v>195.26651636212452</v>
      </c>
      <c r="BX53" s="95">
        <f t="shared" si="48"/>
        <v>195.05830146684883</v>
      </c>
      <c r="BY53" s="95">
        <f t="shared" si="48"/>
        <v>194.85077222378246</v>
      </c>
      <c r="BZ53" s="95">
        <f t="shared" si="48"/>
        <v>194.64406555710335</v>
      </c>
      <c r="CA53" s="95">
        <f t="shared" si="48"/>
        <v>194.43831612542093</v>
      </c>
      <c r="CB53" s="95">
        <f t="shared" si="48"/>
        <v>194.23365626640515</v>
      </c>
      <c r="CC53" s="95">
        <f t="shared" si="48"/>
        <v>194.03021594699615</v>
      </c>
      <c r="CD53" s="95">
        <f t="shared" ref="CD53:EO53" si="49">CD5*$D$53/3600</f>
        <v>193.82812271901142</v>
      </c>
      <c r="CE53" s="95">
        <f t="shared" si="49"/>
        <v>193.62750167996035</v>
      </c>
      <c r="CF53" s="95">
        <f t="shared" si="49"/>
        <v>193.4284754388695</v>
      </c>
      <c r="CG53" s="95">
        <f t="shared" si="49"/>
        <v>193.2311640869188</v>
      </c>
      <c r="CH53" s="95">
        <f t="shared" si="49"/>
        <v>193.03568517268269</v>
      </c>
      <c r="CI53" s="95">
        <f t="shared" si="49"/>
        <v>192.8421536817697</v>
      </c>
      <c r="CJ53" s="95">
        <f t="shared" si="49"/>
        <v>192.65068202065012</v>
      </c>
      <c r="CK53" s="95">
        <f t="shared" si="49"/>
        <v>192.46138000446231</v>
      </c>
      <c r="CL53" s="95">
        <f t="shared" si="49"/>
        <v>192.27435484858543</v>
      </c>
      <c r="CM53" s="95">
        <f t="shared" si="49"/>
        <v>192.08971116376989</v>
      </c>
      <c r="CN53" s="95">
        <f t="shared" si="49"/>
        <v>191.90755095461523</v>
      </c>
      <c r="CO53" s="95">
        <f t="shared" si="49"/>
        <v>191.72797362118857</v>
      </c>
      <c r="CP53" s="95">
        <f t="shared" si="49"/>
        <v>191.55107596357871</v>
      </c>
      <c r="CQ53" s="95">
        <f t="shared" si="49"/>
        <v>191.37695218918387</v>
      </c>
      <c r="CR53" s="95">
        <f t="shared" si="49"/>
        <v>191.20569392253392</v>
      </c>
      <c r="CS53" s="95">
        <f t="shared" si="49"/>
        <v>191.03739021745307</v>
      </c>
      <c r="CT53" s="95">
        <f t="shared" si="49"/>
        <v>190.87212757137095</v>
      </c>
      <c r="CU53" s="95">
        <f t="shared" si="49"/>
        <v>190.70998994159717</v>
      </c>
      <c r="CV53" s="95">
        <f t="shared" si="49"/>
        <v>190.55105876337629</v>
      </c>
      <c r="CW53" s="95">
        <f t="shared" si="49"/>
        <v>190.395412969548</v>
      </c>
      <c r="CX53" s="95">
        <f t="shared" si="49"/>
        <v>190.24312901163958</v>
      </c>
      <c r="CY53" s="95">
        <f t="shared" si="49"/>
        <v>190.09428088222586</v>
      </c>
      <c r="CZ53" s="95">
        <f t="shared" si="49"/>
        <v>189.94894013839456</v>
      </c>
      <c r="DA53" s="95">
        <f t="shared" si="49"/>
        <v>189.80717592616304</v>
      </c>
      <c r="DB53" s="95">
        <f t="shared" si="49"/>
        <v>189.66905500569621</v>
      </c>
      <c r="DC53" s="95">
        <f t="shared" si="49"/>
        <v>189.53464177718149</v>
      </c>
      <c r="DD53" s="95">
        <f t="shared" si="49"/>
        <v>189.40399830722333</v>
      </c>
      <c r="DE53" s="95">
        <f t="shared" si="49"/>
        <v>189.27718435562355</v>
      </c>
      <c r="DF53" s="95">
        <f t="shared" si="49"/>
        <v>189.15425740242131</v>
      </c>
      <c r="DG53" s="95">
        <f t="shared" si="49"/>
        <v>189.03527267507076</v>
      </c>
      <c r="DH53" s="95">
        <f t="shared" si="49"/>
        <v>188.92028317564086</v>
      </c>
      <c r="DI53" s="95">
        <f t="shared" si="49"/>
        <v>188.80933970792563</v>
      </c>
      <c r="DJ53" s="95">
        <f t="shared" si="49"/>
        <v>188.70249090436147</v>
      </c>
      <c r="DK53" s="95">
        <f t="shared" si="49"/>
        <v>188.59978325264998</v>
      </c>
      <c r="DL53" s="95">
        <f t="shared" si="49"/>
        <v>188.50126112199155</v>
      </c>
      <c r="DM53" s="95">
        <f t="shared" si="49"/>
        <v>188.40696678884117</v>
      </c>
      <c r="DN53" s="95">
        <f t="shared" si="49"/>
        <v>188.31694046209981</v>
      </c>
      <c r="DO53" s="95">
        <f t="shared" si="49"/>
        <v>188.23122030766206</v>
      </c>
      <c r="DP53" s="95">
        <f t="shared" si="49"/>
        <v>188.14984247224473</v>
      </c>
      <c r="DQ53" s="95">
        <f t="shared" si="49"/>
        <v>188.07284110642425</v>
      </c>
      <c r="DR53" s="95">
        <f t="shared" si="49"/>
        <v>188.00024838681759</v>
      </c>
      <c r="DS53" s="95">
        <f t="shared" si="49"/>
        <v>187.93209453734292</v>
      </c>
      <c r="DT53" s="95">
        <f t="shared" si="49"/>
        <v>187.86840784950266</v>
      </c>
      <c r="DU53" s="95">
        <f t="shared" si="49"/>
        <v>187.80921470163452</v>
      </c>
      <c r="DV53" s="95">
        <f t="shared" si="49"/>
        <v>187.75453957707924</v>
      </c>
      <c r="DW53" s="95">
        <f t="shared" si="49"/>
        <v>187.70440508121968</v>
      </c>
      <c r="DX53" s="95">
        <f t="shared" si="49"/>
        <v>187.65883195734702</v>
      </c>
      <c r="DY53" s="95">
        <f t="shared" si="49"/>
        <v>187.61783910131561</v>
      </c>
      <c r="DZ53" s="95">
        <f t="shared" si="49"/>
        <v>187.5814435749495</v>
      </c>
      <c r="EA53" s="95">
        <f t="shared" si="49"/>
        <v>187.54966061816893</v>
      </c>
      <c r="EB53" s="95">
        <f t="shared" si="49"/>
        <v>187.52250365980649</v>
      </c>
      <c r="EC53" s="95">
        <f t="shared" si="49"/>
        <v>187.49998432708713</v>
      </c>
      <c r="ED53" s="95">
        <f t="shared" si="49"/>
        <v>187.48211245374927</v>
      </c>
      <c r="EE53" s="95">
        <f t="shared" si="49"/>
        <v>187.4688960867858</v>
      </c>
      <c r="EF53" s="95">
        <f t="shared" si="49"/>
        <v>187.46034149178934</v>
      </c>
      <c r="EG53" s="95">
        <f t="shared" si="49"/>
        <v>187.45645315688634</v>
      </c>
      <c r="EH53" s="95">
        <f t="shared" si="49"/>
        <v>187.45723379524952</v>
      </c>
      <c r="EI53" s="95">
        <f t="shared" si="49"/>
        <v>187.46268434618017</v>
      </c>
      <c r="EJ53" s="95">
        <f t="shared" si="49"/>
        <v>187.47280397475467</v>
      </c>
      <c r="EK53" s="95">
        <f t="shared" si="49"/>
        <v>187.48759007003261</v>
      </c>
      <c r="EL53" s="95">
        <f t="shared" si="49"/>
        <v>187.5070382418269</v>
      </c>
      <c r="EM53" s="95">
        <f t="shared" si="49"/>
        <v>187.53114231603877</v>
      </c>
      <c r="EN53" s="95">
        <f t="shared" si="49"/>
        <v>187.55989432856379</v>
      </c>
      <c r="EO53" s="95">
        <f t="shared" si="49"/>
        <v>187.59328451777753</v>
      </c>
      <c r="EP53" s="95">
        <f t="shared" ref="EP53:HA53" si="50">EP5*$D$53/3600</f>
        <v>187.6313013156128</v>
      </c>
      <c r="EQ53" s="95">
        <f t="shared" si="50"/>
        <v>187.67393133724357</v>
      </c>
      <c r="ER53" s="95">
        <f t="shared" si="50"/>
        <v>187.72115936939272</v>
      </c>
      <c r="ES53" s="95">
        <f t="shared" si="50"/>
        <v>187.77296835728549</v>
      </c>
      <c r="ET53" s="95">
        <f t="shared" si="50"/>
        <v>187.82933939027197</v>
      </c>
      <c r="EU53" s="95">
        <f t="shared" si="50"/>
        <v>187.8902516861464</v>
      </c>
      <c r="EV53" s="95">
        <f t="shared" si="50"/>
        <v>187.9556825741947</v>
      </c>
      <c r="EW53" s="95">
        <f t="shared" si="50"/>
        <v>188.02560747700298</v>
      </c>
      <c r="EX53" s="95">
        <f t="shared" si="50"/>
        <v>188.0999998910666</v>
      </c>
      <c r="EY53" s="95">
        <f t="shared" si="50"/>
        <v>188.17883136623996</v>
      </c>
      <c r="EZ53" s="95">
        <f t="shared" si="50"/>
        <v>188.26207148407309</v>
      </c>
      <c r="FA53" s="95">
        <f t="shared" si="50"/>
        <v>188.34968783508396</v>
      </c>
      <c r="FB53" s="95">
        <f t="shared" si="50"/>
        <v>188.44164599502</v>
      </c>
      <c r="FC53" s="95">
        <f t="shared" si="50"/>
        <v>188.53790950016611</v>
      </c>
      <c r="FD53" s="95">
        <f t="shared" si="50"/>
        <v>188.63843982176115</v>
      </c>
      <c r="FE53" s="95">
        <f t="shared" si="50"/>
        <v>188.74319633958942</v>
      </c>
      <c r="FF53" s="95">
        <f t="shared" si="50"/>
        <v>188.85213631481767</v>
      </c>
      <c r="FG53" s="95">
        <f t="shared" si="50"/>
        <v>188.96521486215374</v>
      </c>
      <c r="FH53" s="95">
        <f t="shared" si="50"/>
        <v>189.08238492140703</v>
      </c>
      <c r="FI53" s="95">
        <f t="shared" si="50"/>
        <v>189.20359722853755</v>
      </c>
      <c r="FJ53" s="95">
        <f t="shared" si="50"/>
        <v>189.32880028628298</v>
      </c>
      <c r="FK53" s="95">
        <f t="shared" si="50"/>
        <v>189.45794033446145</v>
      </c>
      <c r="FL53" s="95">
        <f t="shared" si="50"/>
        <v>189.59096132005098</v>
      </c>
      <c r="FM53" s="95">
        <f t="shared" si="50"/>
        <v>189.72780486715345</v>
      </c>
      <c r="FN53" s="95">
        <f t="shared" si="50"/>
        <v>189.86841024695602</v>
      </c>
      <c r="FO53" s="95">
        <f t="shared" si="50"/>
        <v>190.01271434780912</v>
      </c>
      <c r="FP53" s="95">
        <f t="shared" si="50"/>
        <v>190.16065164554635</v>
      </c>
      <c r="FQ53" s="95">
        <f t="shared" si="50"/>
        <v>190.31215417417664</v>
      </c>
      <c r="FR53" s="95">
        <f t="shared" si="50"/>
        <v>190.46715149708643</v>
      </c>
      <c r="FS53" s="95">
        <f t="shared" si="50"/>
        <v>190.625570678895</v>
      </c>
      <c r="FT53" s="95">
        <f t="shared" si="50"/>
        <v>190.78733625811259</v>
      </c>
      <c r="FU53" s="95">
        <f t="shared" si="50"/>
        <v>190.95237022075688</v>
      </c>
      <c r="FV53" s="95">
        <f t="shared" si="50"/>
        <v>191.12059197508995</v>
      </c>
      <c r="FW53" s="95">
        <f t="shared" si="50"/>
        <v>191.29191832764377</v>
      </c>
      <c r="FX53" s="95">
        <f t="shared" si="50"/>
        <v>191.46626346070866</v>
      </c>
      <c r="FY53" s="95">
        <f t="shared" si="50"/>
        <v>191.64353891146422</v>
      </c>
      <c r="FZ53" s="95">
        <f t="shared" si="50"/>
        <v>191.82365355293965</v>
      </c>
      <c r="GA53" s="95">
        <f t="shared" si="50"/>
        <v>192.00651357699448</v>
      </c>
      <c r="GB53" s="95">
        <f t="shared" si="50"/>
        <v>192.19202247951699</v>
      </c>
      <c r="GC53" s="95">
        <f t="shared" si="50"/>
        <v>192.3800810480424</v>
      </c>
      <c r="GD53" s="95">
        <f t="shared" si="50"/>
        <v>192.57058735199854</v>
      </c>
      <c r="GE53" s="95">
        <f t="shared" si="50"/>
        <v>192.7634367357895</v>
      </c>
      <c r="GF53" s="95">
        <f t="shared" si="50"/>
        <v>192.95852181493416</v>
      </c>
      <c r="GG53" s="95">
        <f t="shared" si="50"/>
        <v>193.15573247547786</v>
      </c>
      <c r="GH53" s="95">
        <f t="shared" si="50"/>
        <v>193.35495587690008</v>
      </c>
      <c r="GI53" s="95">
        <f t="shared" si="50"/>
        <v>193.55607645874261</v>
      </c>
      <c r="GJ53" s="95">
        <f t="shared" si="50"/>
        <v>193.75897595118531</v>
      </c>
      <c r="GK53" s="95">
        <f t="shared" si="50"/>
        <v>193.96353338979659</v>
      </c>
      <c r="GL53" s="95">
        <f t="shared" si="50"/>
        <v>194.16962513468752</v>
      </c>
      <c r="GM53" s="95">
        <f t="shared" si="50"/>
        <v>194.3771248942962</v>
      </c>
      <c r="GN53" s="95">
        <f t="shared" si="50"/>
        <v>194.5859037540298</v>
      </c>
      <c r="GO53" s="95">
        <f t="shared" si="50"/>
        <v>194.79583020998726</v>
      </c>
      <c r="GP53" s="95">
        <f t="shared" si="50"/>
        <v>195.00677020798327</v>
      </c>
      <c r="GQ53" s="95">
        <f t="shared" si="50"/>
        <v>195.21858718809</v>
      </c>
      <c r="GR53" s="95">
        <f t="shared" si="50"/>
        <v>195.431142134906</v>
      </c>
      <c r="GS53" s="95">
        <f t="shared" si="50"/>
        <v>195.64429363375686</v>
      </c>
      <c r="GT53" s="95">
        <f t="shared" si="50"/>
        <v>195.85789793302123</v>
      </c>
      <c r="GU53" s="95">
        <f t="shared" si="50"/>
        <v>196.07180901276973</v>
      </c>
      <c r="GV53" s="95">
        <f t="shared" si="50"/>
        <v>196.28587865988962</v>
      </c>
      <c r="GW53" s="95">
        <f t="shared" si="50"/>
        <v>196.49995654985952</v>
      </c>
      <c r="GX53" s="95">
        <f t="shared" si="50"/>
        <v>196.71389033532117</v>
      </c>
      <c r="GY53" s="95">
        <f t="shared" si="50"/>
        <v>196.9275257415824</v>
      </c>
      <c r="GZ53" s="95">
        <f t="shared" si="50"/>
        <v>197.14070666916768</v>
      </c>
      <c r="HA53" s="95">
        <f t="shared" si="50"/>
        <v>197.35327530351373</v>
      </c>
      <c r="HB53" s="95">
        <f t="shared" ref="HB53:JG53" si="51">HB5*$D$53/3600</f>
        <v>197.56507223188885</v>
      </c>
      <c r="HC53" s="95">
        <f t="shared" si="51"/>
        <v>197.77593656759183</v>
      </c>
      <c r="HD53" s="95">
        <f t="shared" si="51"/>
        <v>197.9857060814648</v>
      </c>
      <c r="HE53" s="95">
        <f t="shared" si="51"/>
        <v>198.19421734072782</v>
      </c>
      <c r="HF53" s="95">
        <f t="shared" si="51"/>
        <v>198.40130585511915</v>
      </c>
      <c r="HG53" s="95">
        <f t="shared" si="51"/>
        <v>198.60680623029586</v>
      </c>
      <c r="HH53" s="95">
        <f t="shared" si="51"/>
        <v>198.81055232842215</v>
      </c>
      <c r="HI53" s="95">
        <f t="shared" si="51"/>
        <v>199.01237743584122</v>
      </c>
      <c r="HJ53" s="95">
        <f t="shared" si="51"/>
        <v>199.21211443769698</v>
      </c>
      <c r="HK53" s="95">
        <f t="shared" si="51"/>
        <v>199.40959599933765</v>
      </c>
      <c r="HL53" s="95">
        <f t="shared" si="51"/>
        <v>199.60465475430263</v>
      </c>
      <c r="HM53" s="95">
        <f t="shared" si="51"/>
        <v>199.79712349865684</v>
      </c>
      <c r="HN53" s="95">
        <f t="shared" si="51"/>
        <v>199.986835391406</v>
      </c>
      <c r="HO53" s="95">
        <f t="shared" si="51"/>
        <v>200.17362416068661</v>
      </c>
      <c r="HP53" s="95">
        <f t="shared" si="51"/>
        <v>200.3573243153941</v>
      </c>
      <c r="HQ53" s="95">
        <f t="shared" si="51"/>
        <v>200.53777136187344</v>
      </c>
      <c r="HR53" s="95">
        <f t="shared" si="51"/>
        <v>200.71480202526254</v>
      </c>
      <c r="HS53" s="95">
        <f t="shared" si="51"/>
        <v>200.88825447504473</v>
      </c>
      <c r="HT53" s="95">
        <f t="shared" si="51"/>
        <v>201.05796855433135</v>
      </c>
      <c r="HU53" s="95">
        <f t="shared" si="51"/>
        <v>201.22378601236247</v>
      </c>
      <c r="HV53" s="95">
        <f t="shared" si="51"/>
        <v>201.38555073968152</v>
      </c>
      <c r="HW53" s="95">
        <f t="shared" si="51"/>
        <v>201.54310900540935</v>
      </c>
      <c r="HX53" s="95">
        <f t="shared" si="51"/>
        <v>201.69630969601292</v>
      </c>
      <c r="HY53" s="95">
        <f t="shared" si="51"/>
        <v>201.84500455493742</v>
      </c>
      <c r="HZ53" s="95">
        <f t="shared" si="51"/>
        <v>201.98904842244534</v>
      </c>
      <c r="IA53" s="95">
        <f t="shared" si="51"/>
        <v>202.12829947498298</v>
      </c>
      <c r="IB53" s="95">
        <f t="shared" si="51"/>
        <v>202.26261946337505</v>
      </c>
      <c r="IC53" s="95">
        <f t="shared" si="51"/>
        <v>202.39187394913108</v>
      </c>
      <c r="ID53" s="95">
        <f t="shared" si="51"/>
        <v>202.51593253813243</v>
      </c>
      <c r="IE53" s="95">
        <f t="shared" si="51"/>
        <v>202.63466911095998</v>
      </c>
      <c r="IF53" s="95">
        <f t="shared" si="51"/>
        <v>202.74796204911206</v>
      </c>
      <c r="IG53" s="95">
        <f t="shared" si="51"/>
        <v>202.85569445636281</v>
      </c>
      <c r="IH53" s="95">
        <f t="shared" si="51"/>
        <v>202.95775437450828</v>
      </c>
      <c r="II53" s="95">
        <f t="shared" si="51"/>
        <v>203.0540349927528</v>
      </c>
      <c r="IJ53" s="95">
        <f t="shared" si="51"/>
        <v>203.14443484999771</v>
      </c>
      <c r="IK53" s="95">
        <f t="shared" si="51"/>
        <v>203.22885802930526</v>
      </c>
      <c r="IL53" s="95">
        <f t="shared" si="51"/>
        <v>203.3072143438286</v>
      </c>
      <c r="IM53" s="95">
        <f t="shared" si="51"/>
        <v>203.37941951351786</v>
      </c>
      <c r="IN53" s="95">
        <f t="shared" si="51"/>
        <v>203.44539533193907</v>
      </c>
      <c r="IO53" s="95">
        <f t="shared" si="51"/>
        <v>203.50506982257019</v>
      </c>
      <c r="IP53" s="95">
        <f t="shared" si="51"/>
        <v>203.55837738397182</v>
      </c>
      <c r="IQ53" s="95">
        <f t="shared" si="51"/>
        <v>203.60525892326623</v>
      </c>
      <c r="IR53" s="95">
        <f t="shared" si="51"/>
        <v>203.6456619773997</v>
      </c>
      <c r="IS53" s="95">
        <f t="shared" si="51"/>
        <v>203.67954082170436</v>
      </c>
      <c r="IT53" s="95">
        <f t="shared" si="51"/>
        <v>203.70685656532621</v>
      </c>
      <c r="IU53" s="95">
        <f t="shared" si="51"/>
        <v>203.72757723313023</v>
      </c>
      <c r="IV53" s="95">
        <f t="shared" si="51"/>
        <v>203.74167783375125</v>
      </c>
      <c r="IW53" s="95">
        <f t="shared" si="51"/>
        <v>203.749140413509</v>
      </c>
      <c r="IX53" s="95">
        <f t="shared" si="51"/>
        <v>203.74995409596488</v>
      </c>
      <c r="IY53" s="95">
        <f t="shared" si="51"/>
        <v>203.74411510695393</v>
      </c>
      <c r="IZ53" s="95">
        <f t="shared" si="51"/>
        <v>203.73162678498596</v>
      </c>
      <c r="JA53" s="95">
        <f t="shared" si="51"/>
        <v>203.71249957696762</v>
      </c>
      <c r="JB53" s="95">
        <f t="shared" si="51"/>
        <v>203.68675101925891</v>
      </c>
      <c r="JC53" s="95">
        <f t="shared" si="51"/>
        <v>203.65440570413656</v>
      </c>
      <c r="JD53" s="95">
        <f t="shared" si="51"/>
        <v>203.61549523179582</v>
      </c>
      <c r="JE53" s="95">
        <f t="shared" si="51"/>
        <v>203.57005814808227</v>
      </c>
      <c r="JF53" s="95">
        <f t="shared" si="51"/>
        <v>203.51813986820062</v>
      </c>
      <c r="JG53" s="95">
        <f t="shared" si="51"/>
        <v>203.45979258670494</v>
      </c>
    </row>
    <row r="54" spans="3:267" s="63" customFormat="1" hidden="1" x14ac:dyDescent="0.25">
      <c r="P54" s="96" t="s">
        <v>96</v>
      </c>
      <c r="Q54" s="95">
        <v>0</v>
      </c>
      <c r="R54" s="95">
        <f t="shared" ref="R54:CC54" si="52">360*R53/R52</f>
        <v>1.6236628042999881</v>
      </c>
      <c r="S54" s="95">
        <f t="shared" si="52"/>
        <v>1.6235109343558742</v>
      </c>
      <c r="T54" s="95">
        <f t="shared" si="52"/>
        <v>1.6232579600171497</v>
      </c>
      <c r="U54" s="95">
        <f t="shared" si="52"/>
        <v>1.6229041272025631</v>
      </c>
      <c r="V54" s="95">
        <f t="shared" si="52"/>
        <v>1.6224497970366172</v>
      </c>
      <c r="W54" s="95">
        <f t="shared" si="52"/>
        <v>1.6218954450717078</v>
      </c>
      <c r="X54" s="95">
        <f t="shared" si="52"/>
        <v>1.6212416602532373</v>
      </c>
      <c r="Y54" s="95">
        <f t="shared" si="52"/>
        <v>1.6204891436321678</v>
      </c>
      <c r="Z54" s="95">
        <f t="shared" si="52"/>
        <v>1.619638706830494</v>
      </c>
      <c r="AA54" s="95">
        <f t="shared" si="52"/>
        <v>1.6186912702662224</v>
      </c>
      <c r="AB54" s="95">
        <f t="shared" si="52"/>
        <v>1.6176478611453835</v>
      </c>
      <c r="AC54" s="95">
        <f t="shared" si="52"/>
        <v>1.6165096112296011</v>
      </c>
      <c r="AD54" s="95">
        <f t="shared" si="52"/>
        <v>1.6152777543885892</v>
      </c>
      <c r="AE54" s="95">
        <f t="shared" si="52"/>
        <v>1.6139536239478007</v>
      </c>
      <c r="AF54" s="95">
        <f t="shared" si="52"/>
        <v>1.6125386498421901</v>
      </c>
      <c r="AG54" s="95">
        <f t="shared" si="52"/>
        <v>1.6110343555877413</v>
      </c>
      <c r="AH54" s="95">
        <f t="shared" si="52"/>
        <v>1.6094423550830292</v>
      </c>
      <c r="AI54" s="95">
        <f t="shared" si="52"/>
        <v>1.6077643492535878</v>
      </c>
      <c r="AJ54" s="95">
        <f t="shared" si="52"/>
        <v>1.606002122552328</v>
      </c>
      <c r="AK54" s="95">
        <f t="shared" si="52"/>
        <v>1.604157539329603</v>
      </c>
      <c r="AL54" s="95">
        <f t="shared" si="52"/>
        <v>1.6022325400867965</v>
      </c>
      <c r="AM54" s="95">
        <f t="shared" si="52"/>
        <v>1.6002291376275204</v>
      </c>
      <c r="AN54" s="95">
        <f t="shared" si="52"/>
        <v>1.5981494131206124</v>
      </c>
      <c r="AO54" s="95">
        <f t="shared" si="52"/>
        <v>1.5959955120891658</v>
      </c>
      <c r="AP54" s="95">
        <f t="shared" si="52"/>
        <v>1.5937696403397881</v>
      </c>
      <c r="AQ54" s="95">
        <f t="shared" si="52"/>
        <v>1.5914740598461525</v>
      </c>
      <c r="AR54" s="95">
        <f t="shared" si="52"/>
        <v>1.5891110846007317</v>
      </c>
      <c r="AS54" s="95">
        <f t="shared" si="52"/>
        <v>1.5866830764483328</v>
      </c>
      <c r="AT54" s="95">
        <f t="shared" si="52"/>
        <v>1.584192440914733</v>
      </c>
      <c r="AU54" s="95">
        <f t="shared" si="52"/>
        <v>1.5816416230433343</v>
      </c>
      <c r="AV54" s="95">
        <f t="shared" si="52"/>
        <v>1.5790331032523066</v>
      </c>
      <c r="AW54" s="95">
        <f t="shared" si="52"/>
        <v>1.5763693932242124</v>
      </c>
      <c r="AX54" s="95">
        <f t="shared" si="52"/>
        <v>1.5736530318395581</v>
      </c>
      <c r="AY54" s="95">
        <f t="shared" si="52"/>
        <v>1.5708865811651469</v>
      </c>
      <c r="AZ54" s="95">
        <f t="shared" si="52"/>
        <v>1.5680726225075148</v>
      </c>
      <c r="BA54" s="95">
        <f t="shared" si="52"/>
        <v>1.5652137525410521</v>
      </c>
      <c r="BB54" s="95">
        <f t="shared" si="52"/>
        <v>1.5623125795198092</v>
      </c>
      <c r="BC54" s="95">
        <f t="shared" si="52"/>
        <v>1.5593717195812478</v>
      </c>
      <c r="BD54" s="95">
        <f t="shared" si="52"/>
        <v>1.5563937931495584</v>
      </c>
      <c r="BE54" s="95">
        <f t="shared" si="52"/>
        <v>1.5533814214454167</v>
      </c>
      <c r="BF54" s="95">
        <f t="shared" si="52"/>
        <v>1.5503372231083914</v>
      </c>
      <c r="BG54" s="95">
        <f t="shared" si="52"/>
        <v>1.547263810937481</v>
      </c>
      <c r="BH54" s="95">
        <f t="shared" si="52"/>
        <v>1.5441637887545783</v>
      </c>
      <c r="BI54" s="95">
        <f t="shared" si="52"/>
        <v>1.5410397483949727</v>
      </c>
      <c r="BJ54" s="95">
        <f t="shared" si="52"/>
        <v>1.5378942668283184</v>
      </c>
      <c r="BK54" s="95">
        <f t="shared" si="52"/>
        <v>1.534729903412855</v>
      </c>
      <c r="BL54" s="95">
        <f t="shared" si="52"/>
        <v>1.5315491972850139</v>
      </c>
      <c r="BM54" s="95">
        <f t="shared" si="52"/>
        <v>1.5283546648859443</v>
      </c>
      <c r="BN54" s="95">
        <f t="shared" si="52"/>
        <v>1.5251487976258926</v>
      </c>
      <c r="BO54" s="95">
        <f t="shared" si="52"/>
        <v>1.5219340596868125</v>
      </c>
      <c r="BP54" s="95">
        <f t="shared" si="52"/>
        <v>1.5187128859630517</v>
      </c>
      <c r="BQ54" s="95">
        <f t="shared" si="52"/>
        <v>1.5154876801394452</v>
      </c>
      <c r="BR54" s="95">
        <f t="shared" si="52"/>
        <v>1.5122608129056865</v>
      </c>
      <c r="BS54" s="95">
        <f t="shared" si="52"/>
        <v>1.5090346203054037</v>
      </c>
      <c r="BT54" s="95">
        <f t="shared" si="52"/>
        <v>1.5058114022179472</v>
      </c>
      <c r="BU54" s="95">
        <f t="shared" si="52"/>
        <v>1.5025934209705329</v>
      </c>
      <c r="BV54" s="95">
        <f t="shared" si="52"/>
        <v>1.4993829000780416</v>
      </c>
      <c r="BW54" s="95">
        <f t="shared" si="52"/>
        <v>1.4961820231074456</v>
      </c>
      <c r="BX54" s="95">
        <f t="shared" si="52"/>
        <v>1.4929929326635838</v>
      </c>
      <c r="BY54" s="95">
        <f t="shared" si="52"/>
        <v>1.4898177294927224</v>
      </c>
      <c r="BZ54" s="95">
        <f t="shared" si="52"/>
        <v>1.4866584717001512</v>
      </c>
      <c r="CA54" s="95">
        <f t="shared" si="52"/>
        <v>1.4835171740778645</v>
      </c>
      <c r="CB54" s="95">
        <f t="shared" si="52"/>
        <v>1.4803958075382038</v>
      </c>
      <c r="CC54" s="95">
        <f t="shared" si="52"/>
        <v>1.4772962986492306</v>
      </c>
      <c r="CD54" s="95">
        <f t="shared" ref="CD54:EO54" si="53">360*CD53/CD52</f>
        <v>1.474220529267469</v>
      </c>
      <c r="CE54" s="95">
        <f t="shared" si="53"/>
        <v>1.4711703362635895</v>
      </c>
      <c r="CF54" s="95">
        <f t="shared" si="53"/>
        <v>1.4681475113365325</v>
      </c>
      <c r="CG54" s="95">
        <f t="shared" si="53"/>
        <v>1.4651538009115515</v>
      </c>
      <c r="CH54" s="95">
        <f t="shared" si="53"/>
        <v>1.4621909061176164</v>
      </c>
      <c r="CI54" s="95">
        <f t="shared" si="53"/>
        <v>1.4592604828396407</v>
      </c>
      <c r="CJ54" s="95">
        <f t="shared" si="53"/>
        <v>1.4563641418409987</v>
      </c>
      <c r="CK54" s="95">
        <f t="shared" si="53"/>
        <v>1.4535034489518475</v>
      </c>
      <c r="CL54" s="95">
        <f t="shared" si="53"/>
        <v>1.4506799253188032</v>
      </c>
      <c r="CM54" s="95">
        <f t="shared" si="53"/>
        <v>1.4478950477116068</v>
      </c>
      <c r="CN54" s="95">
        <f t="shared" si="53"/>
        <v>1.4451502488824635</v>
      </c>
      <c r="CO54" s="95">
        <f t="shared" si="53"/>
        <v>1.4424469179738455</v>
      </c>
      <c r="CP54" s="95">
        <f t="shared" si="53"/>
        <v>1.439786400970634</v>
      </c>
      <c r="CQ54" s="95">
        <f t="shared" si="53"/>
        <v>1.4371700011925801</v>
      </c>
      <c r="CR54" s="95">
        <f t="shared" si="53"/>
        <v>1.4345989798231744</v>
      </c>
      <c r="CS54" s="95">
        <f t="shared" si="53"/>
        <v>1.4320745564711348</v>
      </c>
      <c r="CT54" s="95">
        <f t="shared" si="53"/>
        <v>1.4295979097608305</v>
      </c>
      <c r="CU54" s="95">
        <f t="shared" si="53"/>
        <v>1.4271701779481043</v>
      </c>
      <c r="CV54" s="95">
        <f t="shared" si="53"/>
        <v>1.4247924595580583</v>
      </c>
      <c r="CW54" s="95">
        <f t="shared" si="53"/>
        <v>1.4224658140415203</v>
      </c>
      <c r="CX54" s="95">
        <f t="shared" si="53"/>
        <v>1.4201912624470219</v>
      </c>
      <c r="CY54" s="95">
        <f t="shared" si="53"/>
        <v>1.4179697881052584</v>
      </c>
      <c r="CZ54" s="95">
        <f t="shared" si="53"/>
        <v>1.4158023373231319</v>
      </c>
      <c r="DA54" s="95">
        <f t="shared" si="53"/>
        <v>1.4136898200846018</v>
      </c>
      <c r="DB54" s="95">
        <f t="shared" si="53"/>
        <v>1.411633110755709</v>
      </c>
      <c r="DC54" s="95">
        <f t="shared" si="53"/>
        <v>1.4096330487912534</v>
      </c>
      <c r="DD54" s="95">
        <f t="shared" si="53"/>
        <v>1.407690439440743</v>
      </c>
      <c r="DE54" s="95">
        <f t="shared" si="53"/>
        <v>1.4058060544513395</v>
      </c>
      <c r="DF54" s="95">
        <f t="shared" si="53"/>
        <v>1.4039806327656676</v>
      </c>
      <c r="DG54" s="95">
        <f t="shared" si="53"/>
        <v>1.4022148812124478</v>
      </c>
      <c r="DH54" s="95">
        <f t="shared" si="53"/>
        <v>1.40050947518805</v>
      </c>
      <c r="DI54" s="95">
        <f t="shared" si="53"/>
        <v>1.3988650593271494</v>
      </c>
      <c r="DJ54" s="95">
        <f t="shared" si="53"/>
        <v>1.3972822481608027</v>
      </c>
      <c r="DK54" s="95">
        <f t="shared" si="53"/>
        <v>1.3957616267603405</v>
      </c>
      <c r="DL54" s="95">
        <f t="shared" si="53"/>
        <v>1.3943037513655787</v>
      </c>
      <c r="DM54" s="95">
        <f t="shared" si="53"/>
        <v>1.3929091499959607</v>
      </c>
      <c r="DN54" s="95">
        <f t="shared" si="53"/>
        <v>1.3915783230433056</v>
      </c>
      <c r="DO54" s="95">
        <f t="shared" si="53"/>
        <v>1.3903117438449526</v>
      </c>
      <c r="DP54" s="95">
        <f t="shared" si="53"/>
        <v>1.3891098592361635</v>
      </c>
      <c r="DQ54" s="95">
        <f t="shared" si="53"/>
        <v>1.3879730900807132</v>
      </c>
      <c r="DR54" s="95">
        <f t="shared" si="53"/>
        <v>1.3869018317787059</v>
      </c>
      <c r="DS54" s="95">
        <f t="shared" si="53"/>
        <v>1.3858964547506867</v>
      </c>
      <c r="DT54" s="95">
        <f t="shared" si="53"/>
        <v>1.3849573048972257</v>
      </c>
      <c r="DU54" s="95">
        <f t="shared" si="53"/>
        <v>1.3840847040331901</v>
      </c>
      <c r="DV54" s="95">
        <f t="shared" si="53"/>
        <v>1.3832789502959906</v>
      </c>
      <c r="DW54" s="95">
        <f t="shared" si="53"/>
        <v>1.3825403185271561</v>
      </c>
      <c r="DX54" s="95">
        <f t="shared" si="53"/>
        <v>1.3818690606266342</v>
      </c>
      <c r="DY54" s="95">
        <f t="shared" si="53"/>
        <v>1.3812654058792722</v>
      </c>
      <c r="DZ54" s="95">
        <f t="shared" si="53"/>
        <v>1.3807295612529904</v>
      </c>
      <c r="EA54" s="95">
        <f t="shared" si="53"/>
        <v>1.3802617116682026</v>
      </c>
      <c r="EB54" s="95">
        <f t="shared" si="53"/>
        <v>1.3798620202380807</v>
      </c>
      <c r="EC54" s="95">
        <f t="shared" si="53"/>
        <v>1.3795306284793125</v>
      </c>
      <c r="ED54" s="95">
        <f t="shared" si="53"/>
        <v>1.3792676564930497</v>
      </c>
      <c r="EE54" s="95">
        <f t="shared" si="53"/>
        <v>1.3790732031157535</v>
      </c>
      <c r="EF54" s="95">
        <f t="shared" si="53"/>
        <v>1.3789473460397357</v>
      </c>
      <c r="EG54" s="95">
        <f t="shared" si="53"/>
        <v>1.3788901419031747</v>
      </c>
      <c r="EH54" s="95">
        <f t="shared" si="53"/>
        <v>1.378901626349472</v>
      </c>
      <c r="EI54" s="95">
        <f t="shared" si="53"/>
        <v>1.3789818140558179</v>
      </c>
      <c r="EJ54" s="95">
        <f t="shared" si="53"/>
        <v>1.3791306987308896</v>
      </c>
      <c r="EK54" s="95">
        <f t="shared" si="53"/>
        <v>1.3793482530816319</v>
      </c>
      <c r="EL54" s="95">
        <f t="shared" si="53"/>
        <v>1.3796344287491125</v>
      </c>
      <c r="EM54" s="95">
        <f t="shared" si="53"/>
        <v>1.3799891562134736</v>
      </c>
      <c r="EN54" s="95">
        <f t="shared" si="53"/>
        <v>1.3804123446680479</v>
      </c>
      <c r="EO54" s="95">
        <f t="shared" si="53"/>
        <v>1.3809038818627262</v>
      </c>
      <c r="EP54" s="95">
        <f t="shared" ref="EP54:HA54" si="54">360*EP53/EP52</f>
        <v>1.3814636339167283</v>
      </c>
      <c r="EQ54" s="95">
        <f t="shared" si="54"/>
        <v>1.3820914451009401</v>
      </c>
      <c r="ER54" s="95">
        <f t="shared" si="54"/>
        <v>1.3827871375900409</v>
      </c>
      <c r="ES54" s="95">
        <f t="shared" si="54"/>
        <v>1.3835505111846798</v>
      </c>
      <c r="ET54" s="95">
        <f t="shared" si="54"/>
        <v>1.3843813430039937</v>
      </c>
      <c r="EU54" s="95">
        <f t="shared" si="54"/>
        <v>1.3852793871488276</v>
      </c>
      <c r="EV54" s="95">
        <f t="shared" si="54"/>
        <v>1.3862443743360471</v>
      </c>
      <c r="EW54" s="95">
        <f t="shared" si="54"/>
        <v>1.3872760115043874</v>
      </c>
      <c r="EX54" s="95">
        <f t="shared" si="54"/>
        <v>1.388373981392343</v>
      </c>
      <c r="EY54" s="95">
        <f t="shared" si="54"/>
        <v>1.3895379420886507</v>
      </c>
      <c r="EZ54" s="95">
        <f t="shared" si="54"/>
        <v>1.3907675265559793</v>
      </c>
      <c r="FA54" s="95">
        <f t="shared" si="54"/>
        <v>1.3920623421285074</v>
      </c>
      <c r="FB54" s="95">
        <f t="shared" si="54"/>
        <v>1.3934219699841264</v>
      </c>
      <c r="FC54" s="95">
        <f t="shared" si="54"/>
        <v>1.3948459645920797</v>
      </c>
      <c r="FD54" s="95">
        <f t="shared" si="54"/>
        <v>1.3963338531369294</v>
      </c>
      <c r="FE54" s="95">
        <f t="shared" si="54"/>
        <v>1.3978851349197996</v>
      </c>
      <c r="FF54" s="95">
        <f t="shared" si="54"/>
        <v>1.3994992807379532</v>
      </c>
      <c r="FG54" s="95">
        <f t="shared" si="54"/>
        <v>1.4011757322438094</v>
      </c>
      <c r="FH54" s="95">
        <f t="shared" si="54"/>
        <v>1.4029139012846357</v>
      </c>
      <c r="FI54" s="95">
        <f t="shared" si="54"/>
        <v>1.4047131692242141</v>
      </c>
      <c r="FJ54" s="95">
        <f t="shared" si="54"/>
        <v>1.4065728862478861</v>
      </c>
      <c r="FK54" s="95">
        <f t="shared" si="54"/>
        <v>1.408492370652491</v>
      </c>
      <c r="FL54" s="95">
        <f t="shared" si="54"/>
        <v>1.4104709081228071</v>
      </c>
      <c r="FM54" s="95">
        <f t="shared" si="54"/>
        <v>1.4125077509962258</v>
      </c>
      <c r="FN54" s="95">
        <f t="shared" si="54"/>
        <v>1.4146021175174919</v>
      </c>
      <c r="FO54" s="95">
        <f t="shared" si="54"/>
        <v>1.4167531910854803</v>
      </c>
      <c r="FP54" s="95">
        <f t="shared" si="54"/>
        <v>1.418960119494078</v>
      </c>
      <c r="FQ54" s="95">
        <f t="shared" si="54"/>
        <v>1.421222014169395</v>
      </c>
      <c r="FR54" s="95">
        <f t="shared" si="54"/>
        <v>1.4235379494056291</v>
      </c>
      <c r="FS54" s="95">
        <f t="shared" si="54"/>
        <v>1.4259069616020732</v>
      </c>
      <c r="FT54" s="95">
        <f t="shared" si="54"/>
        <v>1.4283280485038639</v>
      </c>
      <c r="FU54" s="95">
        <f t="shared" si="54"/>
        <v>1.430800168449228</v>
      </c>
      <c r="FV54" s="95">
        <f t="shared" si="54"/>
        <v>1.4333222396261172</v>
      </c>
      <c r="FW54" s="95">
        <f t="shared" si="54"/>
        <v>1.4358931393412642</v>
      </c>
      <c r="FX54" s="95">
        <f t="shared" si="54"/>
        <v>1.4385117033048465</v>
      </c>
      <c r="FY54" s="95">
        <f t="shared" si="54"/>
        <v>1.4411767249340737</v>
      </c>
      <c r="FZ54" s="95">
        <f t="shared" si="54"/>
        <v>1.4438869546791804</v>
      </c>
      <c r="GA54" s="95">
        <f t="shared" si="54"/>
        <v>1.4466410993754282</v>
      </c>
      <c r="GB54" s="95">
        <f t="shared" si="54"/>
        <v>1.4494378216248849</v>
      </c>
      <c r="GC54" s="95">
        <f t="shared" si="54"/>
        <v>1.452275739211865</v>
      </c>
      <c r="GD54" s="95">
        <f t="shared" si="54"/>
        <v>1.455153424556086</v>
      </c>
      <c r="GE54" s="95">
        <f t="shared" si="54"/>
        <v>1.4580694042076807</v>
      </c>
      <c r="GF54" s="95">
        <f t="shared" si="54"/>
        <v>1.4610221583883809</v>
      </c>
      <c r="GG54" s="95">
        <f t="shared" si="54"/>
        <v>1.4640101205832698</v>
      </c>
      <c r="GH54" s="95">
        <f t="shared" si="54"/>
        <v>1.4670316771876328</v>
      </c>
      <c r="GI54" s="95">
        <f t="shared" si="54"/>
        <v>1.4700851672135256</v>
      </c>
      <c r="GJ54" s="95">
        <f t="shared" si="54"/>
        <v>1.4731688820607844</v>
      </c>
      <c r="GK54" s="95">
        <f t="shared" si="54"/>
        <v>1.4762810653572624</v>
      </c>
      <c r="GL54" s="95">
        <f t="shared" si="54"/>
        <v>1.479419912873158</v>
      </c>
      <c r="GM54" s="95">
        <f t="shared" si="54"/>
        <v>1.4825835725143435</v>
      </c>
      <c r="GN54" s="95">
        <f t="shared" si="54"/>
        <v>1.4857701443996327</v>
      </c>
      <c r="GO54" s="95">
        <f t="shared" si="54"/>
        <v>1.4889776810269502</v>
      </c>
      <c r="GP54" s="95">
        <f t="shared" si="54"/>
        <v>1.4922041875333401</v>
      </c>
      <c r="GQ54" s="95">
        <f t="shared" si="54"/>
        <v>1.4954476220537514</v>
      </c>
      <c r="GR54" s="95">
        <f t="shared" si="54"/>
        <v>1.4987058961834536</v>
      </c>
      <c r="GS54" s="95">
        <f t="shared" si="54"/>
        <v>1.5019768755488998</v>
      </c>
      <c r="GT54" s="95">
        <f t="shared" si="54"/>
        <v>1.5052583804916995</v>
      </c>
      <c r="GU54" s="95">
        <f t="shared" si="54"/>
        <v>1.5085481868702886</v>
      </c>
      <c r="GV54" s="95">
        <f t="shared" si="54"/>
        <v>1.5118440269836715</v>
      </c>
      <c r="GW54" s="95">
        <f t="shared" si="54"/>
        <v>1.5151435906214652</v>
      </c>
      <c r="GX54" s="95">
        <f t="shared" si="54"/>
        <v>1.5184445262442017</v>
      </c>
      <c r="GY54" s="95">
        <f t="shared" si="54"/>
        <v>1.5217444422976329</v>
      </c>
      <c r="GZ54" s="95">
        <f t="shared" si="54"/>
        <v>1.5250409086644574</v>
      </c>
      <c r="HA54" s="95">
        <f t="shared" si="54"/>
        <v>1.5283314582565735</v>
      </c>
      <c r="HB54" s="95">
        <f t="shared" ref="HB54:JG54" si="55">360*HB53/HB52</f>
        <v>1.5316135887505968</v>
      </c>
      <c r="HC54" s="95">
        <f t="shared" si="55"/>
        <v>1.5348847644689769</v>
      </c>
      <c r="HD54" s="95">
        <f t="shared" si="55"/>
        <v>1.5381424184086192</v>
      </c>
      <c r="HE54" s="95">
        <f t="shared" si="55"/>
        <v>1.5413839544184276</v>
      </c>
      <c r="HF54" s="95">
        <f t="shared" si="55"/>
        <v>1.5446067495266931</v>
      </c>
      <c r="HG54" s="95">
        <f t="shared" si="55"/>
        <v>1.5478081564186896</v>
      </c>
      <c r="HH54" s="95">
        <f t="shared" si="55"/>
        <v>1.550985506064277</v>
      </c>
      <c r="HI54" s="95">
        <f t="shared" si="55"/>
        <v>1.5541361104946769</v>
      </c>
      <c r="HJ54" s="95">
        <f t="shared" si="55"/>
        <v>1.5572572657269683</v>
      </c>
      <c r="HK54" s="95">
        <f t="shared" si="55"/>
        <v>1.5603462548341442</v>
      </c>
      <c r="HL54" s="95">
        <f t="shared" si="55"/>
        <v>1.5634003511579155</v>
      </c>
      <c r="HM54" s="95">
        <f t="shared" si="55"/>
        <v>1.5664168216606658</v>
      </c>
      <c r="HN54" s="95">
        <f t="shared" si="55"/>
        <v>1.5693929304122844</v>
      </c>
      <c r="HO54" s="95">
        <f t="shared" si="55"/>
        <v>1.5723259422067739</v>
      </c>
      <c r="HP54" s="95">
        <f t="shared" si="55"/>
        <v>1.575213126302818</v>
      </c>
      <c r="HQ54" s="95">
        <f t="shared" si="55"/>
        <v>1.5780517602816722</v>
      </c>
      <c r="HR54" s="95">
        <f t="shared" si="55"/>
        <v>1.5808391340149617</v>
      </c>
      <c r="HS54" s="95">
        <f t="shared" si="55"/>
        <v>1.5835725537342071</v>
      </c>
      <c r="HT54" s="95">
        <f t="shared" si="55"/>
        <v>1.5862493461930927</v>
      </c>
      <c r="HU54" s="95">
        <f t="shared" si="55"/>
        <v>1.5888668629127485</v>
      </c>
      <c r="HV54" s="95">
        <f t="shared" si="55"/>
        <v>1.5914224844995601</v>
      </c>
      <c r="HW54" s="95">
        <f t="shared" si="55"/>
        <v>1.5939136250243082</v>
      </c>
      <c r="HX54" s="95">
        <f t="shared" si="55"/>
        <v>1.5963377364507334</v>
      </c>
      <c r="HY54" s="95">
        <f t="shared" si="55"/>
        <v>1.5986923131009854</v>
      </c>
      <c r="HZ54" s="95">
        <f t="shared" si="55"/>
        <v>1.6009748961447949</v>
      </c>
      <c r="IA54" s="95">
        <f t="shared" si="55"/>
        <v>1.6031830780986447</v>
      </c>
      <c r="IB54" s="95">
        <f t="shared" si="55"/>
        <v>1.6053145073207162</v>
      </c>
      <c r="IC54" s="95">
        <f t="shared" si="55"/>
        <v>1.6073668924869373</v>
      </c>
      <c r="ID54" s="95">
        <f t="shared" si="55"/>
        <v>1.6093380070330818</v>
      </c>
      <c r="IE54" s="95">
        <f t="shared" si="55"/>
        <v>1.6112256935475755</v>
      </c>
      <c r="IF54" s="95">
        <f t="shared" si="55"/>
        <v>1.6130278680994083</v>
      </c>
      <c r="IG54" s="95">
        <f t="shared" si="55"/>
        <v>1.6147425244854459</v>
      </c>
      <c r="IH54" s="95">
        <f t="shared" si="55"/>
        <v>1.6163677383813364</v>
      </c>
      <c r="II54" s="95">
        <f t="shared" si="55"/>
        <v>1.6179016713802539</v>
      </c>
      <c r="IJ54" s="95">
        <f t="shared" si="55"/>
        <v>1.6193425749038428</v>
      </c>
      <c r="IK54" s="95">
        <f t="shared" si="55"/>
        <v>1.6206887939699286</v>
      </c>
      <c r="IL54" s="95">
        <f t="shared" si="55"/>
        <v>1.6219387708018749</v>
      </c>
      <c r="IM54" s="95">
        <f t="shared" si="55"/>
        <v>1.6230910482648648</v>
      </c>
      <c r="IN54" s="95">
        <f t="shared" si="55"/>
        <v>1.6241442731148836</v>
      </c>
      <c r="IO54" s="95">
        <f t="shared" si="55"/>
        <v>1.62509719904677</v>
      </c>
      <c r="IP54" s="95">
        <f t="shared" si="55"/>
        <v>1.6259486895283741</v>
      </c>
      <c r="IQ54" s="95">
        <f t="shared" si="55"/>
        <v>1.6266977204086348</v>
      </c>
      <c r="IR54" s="95">
        <f t="shared" si="55"/>
        <v>1.6273433822882442</v>
      </c>
      <c r="IS54" s="95">
        <f t="shared" si="55"/>
        <v>1.6278848826424719</v>
      </c>
      <c r="IT54" s="95">
        <f t="shared" si="55"/>
        <v>1.6283215476867703</v>
      </c>
      <c r="IU54" s="95">
        <f t="shared" si="55"/>
        <v>1.628652823976787</v>
      </c>
      <c r="IV54" s="95">
        <f t="shared" si="55"/>
        <v>1.6288782797356096</v>
      </c>
      <c r="IW54" s="95">
        <f t="shared" si="55"/>
        <v>1.6289976059021907</v>
      </c>
      <c r="IX54" s="95">
        <f t="shared" si="55"/>
        <v>1.6290106168961676</v>
      </c>
      <c r="IY54" s="95">
        <f t="shared" si="55"/>
        <v>1.6289172510955168</v>
      </c>
      <c r="IZ54" s="95">
        <f t="shared" si="55"/>
        <v>1.6287175710248181</v>
      </c>
      <c r="JA54" s="95">
        <f t="shared" si="55"/>
        <v>1.6284117632531443</v>
      </c>
      <c r="JB54" s="95">
        <f t="shared" si="55"/>
        <v>1.6280001380019682</v>
      </c>
      <c r="JC54" s="95">
        <f t="shared" si="55"/>
        <v>1.6274831284647417</v>
      </c>
      <c r="JD54" s="95">
        <f t="shared" si="55"/>
        <v>1.6268612898411214</v>
      </c>
      <c r="JE54" s="95">
        <f t="shared" si="55"/>
        <v>1.6261352980900963</v>
      </c>
      <c r="JF54" s="95">
        <f t="shared" si="55"/>
        <v>1.6253059484074905</v>
      </c>
      <c r="JG54" s="95">
        <f t="shared" si="55"/>
        <v>1.6243741534345688</v>
      </c>
    </row>
    <row r="55" spans="3:267" s="63" customFormat="1" ht="12.75" hidden="1" customHeight="1" x14ac:dyDescent="0.25">
      <c r="C55" s="59" t="s">
        <v>37</v>
      </c>
      <c r="D55" s="59"/>
      <c r="P55" s="96" t="s">
        <v>97</v>
      </c>
      <c r="Q55" s="95">
        <f>IF(SUM($Q$54:Q54)&gt;360,360,SUM($Q$54:Q54))</f>
        <v>0</v>
      </c>
      <c r="R55" s="95">
        <f>IF(SUM($Q$54:R54)&gt;360,360,SUM($Q$54:R54))</f>
        <v>1.6236628042999881</v>
      </c>
      <c r="S55" s="95">
        <f>IF(SUM($Q$54:S54)&gt;360,360,SUM($Q$54:S54))</f>
        <v>3.2471737386558623</v>
      </c>
      <c r="T55" s="95">
        <f>IF(SUM($Q$54:T54)&gt;360,360,SUM($Q$54:T54))</f>
        <v>4.8704316986730118</v>
      </c>
      <c r="U55" s="95">
        <f>IF(SUM($Q$54:U54)&gt;360,360,SUM($Q$54:U54))</f>
        <v>6.4933358258755751</v>
      </c>
      <c r="V55" s="95">
        <f>IF(SUM($Q$54:V54)&gt;360,360,SUM($Q$54:V54))</f>
        <v>8.1157856229121919</v>
      </c>
      <c r="W55" s="95">
        <f>IF(SUM($Q$54:W54)&gt;360,360,SUM($Q$54:W54))</f>
        <v>9.7376810679838997</v>
      </c>
      <c r="X55" s="95">
        <f>IF(SUM($Q$54:X54)&gt;360,360,SUM($Q$54:X54))</f>
        <v>11.358922728237136</v>
      </c>
      <c r="Y55" s="95">
        <f>IF(SUM($Q$54:Y54)&gt;360,360,SUM($Q$54:Y54))</f>
        <v>12.979411871869305</v>
      </c>
      <c r="Z55" s="95">
        <f>IF(SUM($Q$54:Z54)&gt;360,360,SUM($Q$54:Z54))</f>
        <v>14.599050578699799</v>
      </c>
      <c r="AA55" s="95">
        <f>IF(SUM($Q$54:AA54)&gt;360,360,SUM($Q$54:AA54))</f>
        <v>16.217741848966021</v>
      </c>
      <c r="AB55" s="95">
        <f>IF(SUM($Q$54:AB54)&gt;360,360,SUM($Q$54:AB54))</f>
        <v>17.835389710111404</v>
      </c>
      <c r="AC55" s="95">
        <f>IF(SUM($Q$54:AC54)&gt;360,360,SUM($Q$54:AC54))</f>
        <v>19.451899321341006</v>
      </c>
      <c r="AD55" s="95">
        <f>IF(SUM($Q$54:AD54)&gt;360,360,SUM($Q$54:AD54))</f>
        <v>21.067177075729596</v>
      </c>
      <c r="AE55" s="95">
        <f>IF(SUM($Q$54:AE54)&gt;360,360,SUM($Q$54:AE54))</f>
        <v>22.681130699677396</v>
      </c>
      <c r="AF55" s="95">
        <f>IF(SUM($Q$54:AF54)&gt;360,360,SUM($Q$54:AF54))</f>
        <v>24.293669349519586</v>
      </c>
      <c r="AG55" s="95">
        <f>IF(SUM($Q$54:AG54)&gt;360,360,SUM($Q$54:AG54))</f>
        <v>25.904703705107327</v>
      </c>
      <c r="AH55" s="95">
        <f>IF(SUM($Q$54:AH54)&gt;360,360,SUM($Q$54:AH54))</f>
        <v>27.514146060190356</v>
      </c>
      <c r="AI55" s="95">
        <f>IF(SUM($Q$54:AI54)&gt;360,360,SUM($Q$54:AI54))</f>
        <v>29.121910409443945</v>
      </c>
      <c r="AJ55" s="95">
        <f>IF(SUM($Q$54:AJ54)&gt;360,360,SUM($Q$54:AJ54))</f>
        <v>30.727912531996274</v>
      </c>
      <c r="AK55" s="95">
        <f>IF(SUM($Q$54:AK54)&gt;360,360,SUM($Q$54:AK54))</f>
        <v>32.33207007132588</v>
      </c>
      <c r="AL55" s="95">
        <f>IF(SUM($Q$54:AL54)&gt;360,360,SUM($Q$54:AL54))</f>
        <v>33.934302611412676</v>
      </c>
      <c r="AM55" s="95">
        <f>IF(SUM($Q$54:AM54)&gt;360,360,SUM($Q$54:AM54))</f>
        <v>35.534531749040198</v>
      </c>
      <c r="AN55" s="95">
        <f>IF(SUM($Q$54:AN54)&gt;360,360,SUM($Q$54:AN54))</f>
        <v>37.132681162160807</v>
      </c>
      <c r="AO55" s="95">
        <f>IF(SUM($Q$54:AO54)&gt;360,360,SUM($Q$54:AO54))</f>
        <v>38.728676674249975</v>
      </c>
      <c r="AP55" s="95">
        <f>IF(SUM($Q$54:AP54)&gt;360,360,SUM($Q$54:AP54))</f>
        <v>40.322446314589762</v>
      </c>
      <c r="AQ55" s="95">
        <f>IF(SUM($Q$54:AQ54)&gt;360,360,SUM($Q$54:AQ54))</f>
        <v>41.913920374435911</v>
      </c>
      <c r="AR55" s="95">
        <f>IF(SUM($Q$54:AR54)&gt;360,360,SUM($Q$54:AR54))</f>
        <v>43.503031459036642</v>
      </c>
      <c r="AS55" s="95">
        <f>IF(SUM($Q$54:AS54)&gt;360,360,SUM($Q$54:AS54))</f>
        <v>45.089714535484973</v>
      </c>
      <c r="AT55" s="95">
        <f>IF(SUM($Q$54:AT54)&gt;360,360,SUM($Q$54:AT54))</f>
        <v>46.673906976399707</v>
      </c>
      <c r="AU55" s="95">
        <f>IF(SUM($Q$54:AU54)&gt;360,360,SUM($Q$54:AU54))</f>
        <v>48.255548599443038</v>
      </c>
      <c r="AV55" s="95">
        <f>IF(SUM($Q$54:AV54)&gt;360,360,SUM($Q$54:AV54))</f>
        <v>49.834581702695345</v>
      </c>
      <c r="AW55" s="95">
        <f>IF(SUM($Q$54:AW54)&gt;360,360,SUM($Q$54:AW54))</f>
        <v>51.410951095919557</v>
      </c>
      <c r="AX55" s="95">
        <f>IF(SUM($Q$54:AX54)&gt;360,360,SUM($Q$54:AX54))</f>
        <v>52.984604127759113</v>
      </c>
      <c r="AY55" s="95">
        <f>IF(SUM($Q$54:AY54)&gt;360,360,SUM($Q$54:AY54))</f>
        <v>54.55549070892426</v>
      </c>
      <c r="AZ55" s="95">
        <f>IF(SUM($Q$54:AZ54)&gt;360,360,SUM($Q$54:AZ54))</f>
        <v>56.123563331431775</v>
      </c>
      <c r="BA55" s="95">
        <f>IF(SUM($Q$54:BA54)&gt;360,360,SUM($Q$54:BA54))</f>
        <v>57.68877708397283</v>
      </c>
      <c r="BB55" s="95">
        <f>IF(SUM($Q$54:BB54)&gt;360,360,SUM($Q$54:BB54))</f>
        <v>59.251089663492643</v>
      </c>
      <c r="BC55" s="95">
        <f>IF(SUM($Q$54:BC54)&gt;360,360,SUM($Q$54:BC54))</f>
        <v>60.810461383073893</v>
      </c>
      <c r="BD55" s="95">
        <f>IF(SUM($Q$54:BD54)&gt;360,360,SUM($Q$54:BD54))</f>
        <v>62.366855176223453</v>
      </c>
      <c r="BE55" s="95">
        <f>IF(SUM($Q$54:BE54)&gt;360,360,SUM($Q$54:BE54))</f>
        <v>63.920236597668868</v>
      </c>
      <c r="BF55" s="95">
        <f>IF(SUM($Q$54:BF54)&gt;360,360,SUM($Q$54:BF54))</f>
        <v>65.470573820777261</v>
      </c>
      <c r="BG55" s="95">
        <f>IF(SUM($Q$54:BG54)&gt;360,360,SUM($Q$54:BG54))</f>
        <v>67.017837631714741</v>
      </c>
      <c r="BH55" s="95">
        <f>IF(SUM($Q$54:BH54)&gt;360,360,SUM($Q$54:BH54))</f>
        <v>68.562001420469315</v>
      </c>
      <c r="BI55" s="95">
        <f>IF(SUM($Q$54:BI54)&gt;360,360,SUM($Q$54:BI54))</f>
        <v>70.103041168864294</v>
      </c>
      <c r="BJ55" s="95">
        <f>IF(SUM($Q$54:BJ54)&gt;360,360,SUM($Q$54:BJ54))</f>
        <v>71.640935435692612</v>
      </c>
      <c r="BK55" s="95">
        <f>IF(SUM($Q$54:BK54)&gt;360,360,SUM($Q$54:BK54))</f>
        <v>73.175665339105464</v>
      </c>
      <c r="BL55" s="95">
        <f>IF(SUM($Q$54:BL54)&gt;360,360,SUM($Q$54:BL54))</f>
        <v>74.707214536390481</v>
      </c>
      <c r="BM55" s="95">
        <f>IF(SUM($Q$54:BM54)&gt;360,360,SUM($Q$54:BM54))</f>
        <v>76.235569201276419</v>
      </c>
      <c r="BN55" s="95">
        <f>IF(SUM($Q$54:BN54)&gt;360,360,SUM($Q$54:BN54))</f>
        <v>77.760717998902308</v>
      </c>
      <c r="BO55" s="95">
        <f>IF(SUM($Q$54:BO54)&gt;360,360,SUM($Q$54:BO54))</f>
        <v>79.282652058589122</v>
      </c>
      <c r="BP55" s="95">
        <f>IF(SUM($Q$54:BP54)&gt;360,360,SUM($Q$54:BP54))</f>
        <v>80.801364944552176</v>
      </c>
      <c r="BQ55" s="95">
        <f>IF(SUM($Q$54:BQ54)&gt;360,360,SUM($Q$54:BQ54))</f>
        <v>82.31685262469162</v>
      </c>
      <c r="BR55" s="95">
        <f>IF(SUM($Q$54:BR54)&gt;360,360,SUM($Q$54:BR54))</f>
        <v>83.8291134375973</v>
      </c>
      <c r="BS55" s="95">
        <f>IF(SUM($Q$54:BS54)&gt;360,360,SUM($Q$54:BS54))</f>
        <v>85.3381480579027</v>
      </c>
      <c r="BT55" s="95">
        <f>IF(SUM($Q$54:BT54)&gt;360,360,SUM($Q$54:BT54))</f>
        <v>86.843959460120644</v>
      </c>
      <c r="BU55" s="95">
        <f>IF(SUM($Q$54:BU54)&gt;360,360,SUM($Q$54:BU54))</f>
        <v>88.346552881091171</v>
      </c>
      <c r="BV55" s="95">
        <f>IF(SUM($Q$54:BV54)&gt;360,360,SUM($Q$54:BV54))</f>
        <v>89.845935781169217</v>
      </c>
      <c r="BW55" s="95">
        <f>IF(SUM($Q$54:BW54)&gt;360,360,SUM($Q$54:BW54))</f>
        <v>91.342117804276668</v>
      </c>
      <c r="BX55" s="95">
        <f>IF(SUM($Q$54:BX54)&gt;360,360,SUM($Q$54:BX54))</f>
        <v>92.835110736940251</v>
      </c>
      <c r="BY55" s="95">
        <f>IF(SUM($Q$54:BY54)&gt;360,360,SUM($Q$54:BY54))</f>
        <v>94.324928466432979</v>
      </c>
      <c r="BZ55" s="95">
        <f>IF(SUM($Q$54:BZ54)&gt;360,360,SUM($Q$54:BZ54))</f>
        <v>95.811586938133132</v>
      </c>
      <c r="CA55" s="95">
        <f>IF(SUM($Q$54:CA54)&gt;360,360,SUM($Q$54:CA54))</f>
        <v>97.295104112210993</v>
      </c>
      <c r="CB55" s="95">
        <f>IF(SUM($Q$54:CB54)&gt;360,360,SUM($Q$54:CB54))</f>
        <v>98.775499919749194</v>
      </c>
      <c r="CC55" s="95">
        <f>IF(SUM($Q$54:CC54)&gt;360,360,SUM($Q$54:CC54))</f>
        <v>100.25279621839843</v>
      </c>
      <c r="CD55" s="95">
        <f>IF(SUM($Q$54:CD54)&gt;360,360,SUM($Q$54:CD54))</f>
        <v>101.7270167476659</v>
      </c>
      <c r="CE55" s="95">
        <f>IF(SUM($Q$54:CE54)&gt;360,360,SUM($Q$54:CE54))</f>
        <v>103.19818708392948</v>
      </c>
      <c r="CF55" s="95">
        <f>IF(SUM($Q$54:CF54)&gt;360,360,SUM($Q$54:CF54))</f>
        <v>104.66633459526602</v>
      </c>
      <c r="CG55" s="95">
        <f>IF(SUM($Q$54:CG54)&gt;360,360,SUM($Q$54:CG54))</f>
        <v>106.13148839617757</v>
      </c>
      <c r="CH55" s="95">
        <f>IF(SUM($Q$54:CH54)&gt;360,360,SUM($Q$54:CH54))</f>
        <v>107.59367930229519</v>
      </c>
      <c r="CI55" s="95">
        <f>IF(SUM($Q$54:CI54)&gt;360,360,SUM($Q$54:CI54))</f>
        <v>109.05293978513483</v>
      </c>
      <c r="CJ55" s="95">
        <f>IF(SUM($Q$54:CJ54)&gt;360,360,SUM($Q$54:CJ54))</f>
        <v>110.50930392697582</v>
      </c>
      <c r="CK55" s="95">
        <f>IF(SUM($Q$54:CK54)&gt;360,360,SUM($Q$54:CK54))</f>
        <v>111.96280737592767</v>
      </c>
      <c r="CL55" s="95">
        <f>IF(SUM($Q$54:CL54)&gt;360,360,SUM($Q$54:CL54))</f>
        <v>113.41348730124648</v>
      </c>
      <c r="CM55" s="95">
        <f>IF(SUM($Q$54:CM54)&gt;360,360,SUM($Q$54:CM54))</f>
        <v>114.86138234895809</v>
      </c>
      <c r="CN55" s="95">
        <f>IF(SUM($Q$54:CN54)&gt;360,360,SUM($Q$54:CN54))</f>
        <v>116.30653259784056</v>
      </c>
      <c r="CO55" s="95">
        <f>IF(SUM($Q$54:CO54)&gt;360,360,SUM($Q$54:CO54))</f>
        <v>117.7489795158144</v>
      </c>
      <c r="CP55" s="95">
        <f>IF(SUM($Q$54:CP54)&gt;360,360,SUM($Q$54:CP54))</f>
        <v>119.18876591678503</v>
      </c>
      <c r="CQ55" s="95">
        <f>IF(SUM($Q$54:CQ54)&gt;360,360,SUM($Q$54:CQ54))</f>
        <v>120.62593591797761</v>
      </c>
      <c r="CR55" s="95">
        <f>IF(SUM($Q$54:CR54)&gt;360,360,SUM($Q$54:CR54))</f>
        <v>122.06053489780079</v>
      </c>
      <c r="CS55" s="95">
        <f>IF(SUM($Q$54:CS54)&gt;360,360,SUM($Q$54:CS54))</f>
        <v>123.49260945427193</v>
      </c>
      <c r="CT55" s="95">
        <f>IF(SUM($Q$54:CT54)&gt;360,360,SUM($Q$54:CT54))</f>
        <v>124.92220736403276</v>
      </c>
      <c r="CU55" s="95">
        <f>IF(SUM($Q$54:CU54)&gt;360,360,SUM($Q$54:CU54))</f>
        <v>126.34937754198086</v>
      </c>
      <c r="CV55" s="95">
        <f>IF(SUM($Q$54:CV54)&gt;360,360,SUM($Q$54:CV54))</f>
        <v>127.77417000153892</v>
      </c>
      <c r="CW55" s="95">
        <f>IF(SUM($Q$54:CW54)&gt;360,360,SUM($Q$54:CW54))</f>
        <v>129.19663581558044</v>
      </c>
      <c r="CX55" s="95">
        <f>IF(SUM($Q$54:CX54)&gt;360,360,SUM($Q$54:CX54))</f>
        <v>130.61682707802746</v>
      </c>
      <c r="CY55" s="95">
        <f>IF(SUM($Q$54:CY54)&gt;360,360,SUM($Q$54:CY54))</f>
        <v>132.03479686613272</v>
      </c>
      <c r="CZ55" s="95">
        <f>IF(SUM($Q$54:CZ54)&gt;360,360,SUM($Q$54:CZ54))</f>
        <v>133.45059920345585</v>
      </c>
      <c r="DA55" s="95">
        <f>IF(SUM($Q$54:DA54)&gt;360,360,SUM($Q$54:DA54))</f>
        <v>134.86428902354046</v>
      </c>
      <c r="DB55" s="95">
        <f>IF(SUM($Q$54:DB54)&gt;360,360,SUM($Q$54:DB54))</f>
        <v>136.27592213429617</v>
      </c>
      <c r="DC55" s="95">
        <f>IF(SUM($Q$54:DC54)&gt;360,360,SUM($Q$54:DC54))</f>
        <v>137.68555518308742</v>
      </c>
      <c r="DD55" s="95">
        <f>IF(SUM($Q$54:DD54)&gt;360,360,SUM($Q$54:DD54))</f>
        <v>139.09324562252817</v>
      </c>
      <c r="DE55" s="95">
        <f>IF(SUM($Q$54:DE54)&gt;360,360,SUM($Q$54:DE54))</f>
        <v>140.49905167697952</v>
      </c>
      <c r="DF55" s="95">
        <f>IF(SUM($Q$54:DF54)&gt;360,360,SUM($Q$54:DF54))</f>
        <v>141.90303230974519</v>
      </c>
      <c r="DG55" s="95">
        <f>IF(SUM($Q$54:DG54)&gt;360,360,SUM($Q$54:DG54))</f>
        <v>143.30524719095763</v>
      </c>
      <c r="DH55" s="95">
        <f>IF(SUM($Q$54:DH54)&gt;360,360,SUM($Q$54:DH54))</f>
        <v>144.70575666614567</v>
      </c>
      <c r="DI55" s="95">
        <f>IF(SUM($Q$54:DI54)&gt;360,360,SUM($Q$54:DI54))</f>
        <v>146.10462172547281</v>
      </c>
      <c r="DJ55" s="95">
        <f>IF(SUM($Q$54:DJ54)&gt;360,360,SUM($Q$54:DJ54))</f>
        <v>147.5019039736336</v>
      </c>
      <c r="DK55" s="95">
        <f>IF(SUM($Q$54:DK54)&gt;360,360,SUM($Q$54:DK54))</f>
        <v>148.89766560039394</v>
      </c>
      <c r="DL55" s="95">
        <f>IF(SUM($Q$54:DL54)&gt;360,360,SUM($Q$54:DL54))</f>
        <v>150.29196935175952</v>
      </c>
      <c r="DM55" s="95">
        <f>IF(SUM($Q$54:DM54)&gt;360,360,SUM($Q$54:DM54))</f>
        <v>151.68487850175549</v>
      </c>
      <c r="DN55" s="95">
        <f>IF(SUM($Q$54:DN54)&gt;360,360,SUM($Q$54:DN54))</f>
        <v>153.07645682479881</v>
      </c>
      <c r="DO55" s="95">
        <f>IF(SUM($Q$54:DO54)&gt;360,360,SUM($Q$54:DO54))</f>
        <v>154.46676856864377</v>
      </c>
      <c r="DP55" s="95">
        <f>IF(SUM($Q$54:DP54)&gt;360,360,SUM($Q$54:DP54))</f>
        <v>155.85587842787993</v>
      </c>
      <c r="DQ55" s="95">
        <f>IF(SUM($Q$54:DQ54)&gt;360,360,SUM($Q$54:DQ54))</f>
        <v>157.24385151796065</v>
      </c>
      <c r="DR55" s="95">
        <f>IF(SUM($Q$54:DR54)&gt;360,360,SUM($Q$54:DR54))</f>
        <v>158.63075334973936</v>
      </c>
      <c r="DS55" s="95">
        <f>IF(SUM($Q$54:DS54)&gt;360,360,SUM($Q$54:DS54))</f>
        <v>160.01664980449004</v>
      </c>
      <c r="DT55" s="95">
        <f>IF(SUM($Q$54:DT54)&gt;360,360,SUM($Q$54:DT54))</f>
        <v>161.40160710938727</v>
      </c>
      <c r="DU55" s="95">
        <f>IF(SUM($Q$54:DU54)&gt;360,360,SUM($Q$54:DU54))</f>
        <v>162.78569181342047</v>
      </c>
      <c r="DV55" s="95">
        <f>IF(SUM($Q$54:DV54)&gt;360,360,SUM($Q$54:DV54))</f>
        <v>164.16897076371646</v>
      </c>
      <c r="DW55" s="95">
        <f>IF(SUM($Q$54:DW54)&gt;360,360,SUM($Q$54:DW54))</f>
        <v>165.55151108224362</v>
      </c>
      <c r="DX55" s="95">
        <f>IF(SUM($Q$54:DX54)&gt;360,360,SUM($Q$54:DX54))</f>
        <v>166.93338014287025</v>
      </c>
      <c r="DY55" s="95">
        <f>IF(SUM($Q$54:DY54)&gt;360,360,SUM($Q$54:DY54))</f>
        <v>168.31464554874952</v>
      </c>
      <c r="DZ55" s="95">
        <f>IF(SUM($Q$54:DZ54)&gt;360,360,SUM($Q$54:DZ54))</f>
        <v>169.69537511000252</v>
      </c>
      <c r="EA55" s="95">
        <f>IF(SUM($Q$54:EA54)&gt;360,360,SUM($Q$54:EA54))</f>
        <v>171.07563682167071</v>
      </c>
      <c r="EB55" s="95">
        <f>IF(SUM($Q$54:EB54)&gt;360,360,SUM($Q$54:EB54))</f>
        <v>172.45549884190879</v>
      </c>
      <c r="EC55" s="95">
        <f>IF(SUM($Q$54:EC54)&gt;360,360,SUM($Q$54:EC54))</f>
        <v>173.83502947038809</v>
      </c>
      <c r="ED55" s="95">
        <f>IF(SUM($Q$54:ED54)&gt;360,360,SUM($Q$54:ED54))</f>
        <v>175.21429712688115</v>
      </c>
      <c r="EE55" s="95">
        <f>IF(SUM($Q$54:EE54)&gt;360,360,SUM($Q$54:EE54))</f>
        <v>176.5933703299969</v>
      </c>
      <c r="EF55" s="95">
        <f>IF(SUM($Q$54:EF54)&gt;360,360,SUM($Q$54:EF54))</f>
        <v>177.97231767603662</v>
      </c>
      <c r="EG55" s="95">
        <f>IF(SUM($Q$54:EG54)&gt;360,360,SUM($Q$54:EG54))</f>
        <v>179.35120781793981</v>
      </c>
      <c r="EH55" s="95">
        <f>IF(SUM($Q$54:EH54)&gt;360,360,SUM($Q$54:EH54))</f>
        <v>180.73010944428927</v>
      </c>
      <c r="EI55" s="95">
        <f>IF(SUM($Q$54:EI54)&gt;360,360,SUM($Q$54:EI54))</f>
        <v>182.10909125834507</v>
      </c>
      <c r="EJ55" s="95">
        <f>IF(SUM($Q$54:EJ54)&gt;360,360,SUM($Q$54:EJ54))</f>
        <v>183.48822195707595</v>
      </c>
      <c r="EK55" s="95">
        <f>IF(SUM($Q$54:EK54)&gt;360,360,SUM($Q$54:EK54))</f>
        <v>184.8675702101576</v>
      </c>
      <c r="EL55" s="95">
        <f>IF(SUM($Q$54:EL54)&gt;360,360,SUM($Q$54:EL54))</f>
        <v>186.24720463890671</v>
      </c>
      <c r="EM55" s="95">
        <f>IF(SUM($Q$54:EM54)&gt;360,360,SUM($Q$54:EM54))</f>
        <v>187.62719379512018</v>
      </c>
      <c r="EN55" s="95">
        <f>IF(SUM($Q$54:EN54)&gt;360,360,SUM($Q$54:EN54))</f>
        <v>189.00760613978824</v>
      </c>
      <c r="EO55" s="95">
        <f>IF(SUM($Q$54:EO54)&gt;360,360,SUM($Q$54:EO54))</f>
        <v>190.38851002165097</v>
      </c>
      <c r="EP55" s="95">
        <f>IF(SUM($Q$54:EP54)&gt;360,360,SUM($Q$54:EP54))</f>
        <v>191.7699736555677</v>
      </c>
      <c r="EQ55" s="95">
        <f>IF(SUM($Q$54:EQ54)&gt;360,360,SUM($Q$54:EQ54))</f>
        <v>193.15206510066864</v>
      </c>
      <c r="ER55" s="95">
        <f>IF(SUM($Q$54:ER54)&gt;360,360,SUM($Q$54:ER54))</f>
        <v>194.53485223825868</v>
      </c>
      <c r="ES55" s="95">
        <f>IF(SUM($Q$54:ES54)&gt;360,360,SUM($Q$54:ES54))</f>
        <v>195.91840274944335</v>
      </c>
      <c r="ET55" s="95">
        <f>IF(SUM($Q$54:ET54)&gt;360,360,SUM($Q$54:ET54))</f>
        <v>197.30278409244733</v>
      </c>
      <c r="EU55" s="95">
        <f>IF(SUM($Q$54:EU54)&gt;360,360,SUM($Q$54:EU54))</f>
        <v>198.68806347959617</v>
      </c>
      <c r="EV55" s="95">
        <f>IF(SUM($Q$54:EV54)&gt;360,360,SUM($Q$54:EV54))</f>
        <v>200.07430785393223</v>
      </c>
      <c r="EW55" s="95">
        <f>IF(SUM($Q$54:EW54)&gt;360,360,SUM($Q$54:EW54))</f>
        <v>201.46158386543661</v>
      </c>
      <c r="EX55" s="95">
        <f>IF(SUM($Q$54:EX54)&gt;360,360,SUM($Q$54:EX54))</f>
        <v>202.84995784682894</v>
      </c>
      <c r="EY55" s="95">
        <f>IF(SUM($Q$54:EY54)&gt;360,360,SUM($Q$54:EY54))</f>
        <v>204.23949578891759</v>
      </c>
      <c r="EZ55" s="95">
        <f>IF(SUM($Q$54:EZ54)&gt;360,360,SUM($Q$54:EZ54))</f>
        <v>205.63026331547357</v>
      </c>
      <c r="FA55" s="95">
        <f>IF(SUM($Q$54:FA54)&gt;360,360,SUM($Q$54:FA54))</f>
        <v>207.02232565760207</v>
      </c>
      <c r="FB55" s="95">
        <f>IF(SUM($Q$54:FB54)&gt;360,360,SUM($Q$54:FB54))</f>
        <v>208.4157476275862</v>
      </c>
      <c r="FC55" s="95">
        <f>IF(SUM($Q$54:FC54)&gt;360,360,SUM($Q$54:FC54))</f>
        <v>209.81059359217829</v>
      </c>
      <c r="FD55" s="95">
        <f>IF(SUM($Q$54:FD54)&gt;360,360,SUM($Q$54:FD54))</f>
        <v>211.20692744531522</v>
      </c>
      <c r="FE55" s="95">
        <f>IF(SUM($Q$54:FE54)&gt;360,360,SUM($Q$54:FE54))</f>
        <v>212.60481258023501</v>
      </c>
      <c r="FF55" s="95">
        <f>IF(SUM($Q$54:FF54)&gt;360,360,SUM($Q$54:FF54))</f>
        <v>214.00431186097296</v>
      </c>
      <c r="FG55" s="95">
        <f>IF(SUM($Q$54:FG54)&gt;360,360,SUM($Q$54:FG54))</f>
        <v>215.40548759321678</v>
      </c>
      <c r="FH55" s="95">
        <f>IF(SUM($Q$54:FH54)&gt;360,360,SUM($Q$54:FH54))</f>
        <v>216.80840149450142</v>
      </c>
      <c r="FI55" s="95">
        <f>IF(SUM($Q$54:FI54)&gt;360,360,SUM($Q$54:FI54))</f>
        <v>218.21311466372563</v>
      </c>
      <c r="FJ55" s="95">
        <f>IF(SUM($Q$54:FJ54)&gt;360,360,SUM($Q$54:FJ54))</f>
        <v>219.61968754997352</v>
      </c>
      <c r="FK55" s="95">
        <f>IF(SUM($Q$54:FK54)&gt;360,360,SUM($Q$54:FK54))</f>
        <v>221.028179920626</v>
      </c>
      <c r="FL55" s="95">
        <f>IF(SUM($Q$54:FL54)&gt;360,360,SUM($Q$54:FL54))</f>
        <v>222.43865082874882</v>
      </c>
      <c r="FM55" s="95">
        <f>IF(SUM($Q$54:FM54)&gt;360,360,SUM($Q$54:FM54))</f>
        <v>223.85115857974503</v>
      </c>
      <c r="FN55" s="95">
        <f>IF(SUM($Q$54:FN54)&gt;360,360,SUM($Q$54:FN54))</f>
        <v>225.26576069726252</v>
      </c>
      <c r="FO55" s="95">
        <f>IF(SUM($Q$54:FO54)&gt;360,360,SUM($Q$54:FO54))</f>
        <v>226.68251388834801</v>
      </c>
      <c r="FP55" s="95">
        <f>IF(SUM($Q$54:FP54)&gt;360,360,SUM($Q$54:FP54))</f>
        <v>228.10147400784209</v>
      </c>
      <c r="FQ55" s="95">
        <f>IF(SUM($Q$54:FQ54)&gt;360,360,SUM($Q$54:FQ54))</f>
        <v>229.52269602201147</v>
      </c>
      <c r="FR55" s="95">
        <f>IF(SUM($Q$54:FR54)&gt;360,360,SUM($Q$54:FR54))</f>
        <v>230.94623397141712</v>
      </c>
      <c r="FS55" s="95">
        <f>IF(SUM($Q$54:FS54)&gt;360,360,SUM($Q$54:FS54))</f>
        <v>232.37214093301918</v>
      </c>
      <c r="FT55" s="95">
        <f>IF(SUM($Q$54:FT54)&gt;360,360,SUM($Q$54:FT54))</f>
        <v>233.80046898152304</v>
      </c>
      <c r="FU55" s="95">
        <f>IF(SUM($Q$54:FU54)&gt;360,360,SUM($Q$54:FU54))</f>
        <v>235.23126914997226</v>
      </c>
      <c r="FV55" s="95">
        <f>IF(SUM($Q$54:FV54)&gt;360,360,SUM($Q$54:FV54))</f>
        <v>236.66459138959837</v>
      </c>
      <c r="FW55" s="95">
        <f>IF(SUM($Q$54:FW54)&gt;360,360,SUM($Q$54:FW54))</f>
        <v>238.10048452893963</v>
      </c>
      <c r="FX55" s="95">
        <f>IF(SUM($Q$54:FX54)&gt;360,360,SUM($Q$54:FX54))</f>
        <v>239.53899623224447</v>
      </c>
      <c r="FY55" s="95">
        <f>IF(SUM($Q$54:FY54)&gt;360,360,SUM($Q$54:FY54))</f>
        <v>240.98017295717855</v>
      </c>
      <c r="FZ55" s="95">
        <f>IF(SUM($Q$54:FZ54)&gt;360,360,SUM($Q$54:FZ54))</f>
        <v>242.42405991185774</v>
      </c>
      <c r="GA55" s="95">
        <f>IF(SUM($Q$54:GA54)&gt;360,360,SUM($Q$54:GA54))</f>
        <v>243.87070101123317</v>
      </c>
      <c r="GB55" s="95">
        <f>IF(SUM($Q$54:GB54)&gt;360,360,SUM($Q$54:GB54))</f>
        <v>245.32013883285805</v>
      </c>
      <c r="GC55" s="95">
        <f>IF(SUM($Q$54:GC54)&gt;360,360,SUM($Q$54:GC54))</f>
        <v>246.77241457206992</v>
      </c>
      <c r="GD55" s="95">
        <f>IF(SUM($Q$54:GD54)&gt;360,360,SUM($Q$54:GD54))</f>
        <v>248.22756799662599</v>
      </c>
      <c r="GE55" s="95">
        <f>IF(SUM($Q$54:GE54)&gt;360,360,SUM($Q$54:GE54))</f>
        <v>249.68563740083368</v>
      </c>
      <c r="GF55" s="95">
        <f>IF(SUM($Q$54:GF54)&gt;360,360,SUM($Q$54:GF54))</f>
        <v>251.14665955922206</v>
      </c>
      <c r="GG55" s="95">
        <f>IF(SUM($Q$54:GG54)&gt;360,360,SUM($Q$54:GG54))</f>
        <v>252.61066967980534</v>
      </c>
      <c r="GH55" s="95">
        <f>IF(SUM($Q$54:GH54)&gt;360,360,SUM($Q$54:GH54))</f>
        <v>254.07770135699297</v>
      </c>
      <c r="GI55" s="95">
        <f>IF(SUM($Q$54:GI54)&gt;360,360,SUM($Q$54:GI54))</f>
        <v>255.54778652420649</v>
      </c>
      <c r="GJ55" s="95">
        <f>IF(SUM($Q$54:GJ54)&gt;360,360,SUM($Q$54:GJ54))</f>
        <v>257.02095540626726</v>
      </c>
      <c r="GK55" s="95">
        <f>IF(SUM($Q$54:GK54)&gt;360,360,SUM($Q$54:GK54))</f>
        <v>258.49723647162455</v>
      </c>
      <c r="GL55" s="95">
        <f>IF(SUM($Q$54:GL54)&gt;360,360,SUM($Q$54:GL54))</f>
        <v>259.97665638449769</v>
      </c>
      <c r="GM55" s="95">
        <f>IF(SUM($Q$54:GM54)&gt;360,360,SUM($Q$54:GM54))</f>
        <v>261.45923995701202</v>
      </c>
      <c r="GN55" s="95">
        <f>IF(SUM($Q$54:GN54)&gt;360,360,SUM($Q$54:GN54))</f>
        <v>262.94501010141164</v>
      </c>
      <c r="GO55" s="95">
        <f>IF(SUM($Q$54:GO54)&gt;360,360,SUM($Q$54:GO54))</f>
        <v>264.43398778243858</v>
      </c>
      <c r="GP55" s="95">
        <f>IF(SUM($Q$54:GP54)&gt;360,360,SUM($Q$54:GP54))</f>
        <v>265.92619196997191</v>
      </c>
      <c r="GQ55" s="95">
        <f>IF(SUM($Q$54:GQ54)&gt;360,360,SUM($Q$54:GQ54))</f>
        <v>267.42163959202566</v>
      </c>
      <c r="GR55" s="95">
        <f>IF(SUM($Q$54:GR54)&gt;360,360,SUM($Q$54:GR54))</f>
        <v>268.92034548820914</v>
      </c>
      <c r="GS55" s="95">
        <f>IF(SUM($Q$54:GS54)&gt;360,360,SUM($Q$54:GS54))</f>
        <v>270.42232236375804</v>
      </c>
      <c r="GT55" s="95">
        <f>IF(SUM($Q$54:GT54)&gt;360,360,SUM($Q$54:GT54))</f>
        <v>271.92758074424972</v>
      </c>
      <c r="GU55" s="95">
        <f>IF(SUM($Q$54:GU54)&gt;360,360,SUM($Q$54:GU54))</f>
        <v>273.43612893112004</v>
      </c>
      <c r="GV55" s="95">
        <f>IF(SUM($Q$54:GV54)&gt;360,360,SUM($Q$54:GV54))</f>
        <v>274.94797295810372</v>
      </c>
      <c r="GW55" s="95">
        <f>IF(SUM($Q$54:GW54)&gt;360,360,SUM($Q$54:GW54))</f>
        <v>276.46311654872517</v>
      </c>
      <c r="GX55" s="95">
        <f>IF(SUM($Q$54:GX54)&gt;360,360,SUM($Q$54:GX54))</f>
        <v>277.98156107496936</v>
      </c>
      <c r="GY55" s="95">
        <f>IF(SUM($Q$54:GY54)&gt;360,360,SUM($Q$54:GY54))</f>
        <v>279.50330551726699</v>
      </c>
      <c r="GZ55" s="95">
        <f>IF(SUM($Q$54:GZ54)&gt;360,360,SUM($Q$54:GZ54))</f>
        <v>281.02834642593143</v>
      </c>
      <c r="HA55" s="95">
        <f>IF(SUM($Q$54:HA54)&gt;360,360,SUM($Q$54:HA54))</f>
        <v>282.55667788418799</v>
      </c>
      <c r="HB55" s="95">
        <f>IF(SUM($Q$54:HB54)&gt;360,360,SUM($Q$54:HB54))</f>
        <v>284.08829147293858</v>
      </c>
      <c r="HC55" s="95">
        <f>IF(SUM($Q$54:HC54)&gt;360,360,SUM($Q$54:HC54))</f>
        <v>285.62317623740756</v>
      </c>
      <c r="HD55" s="95">
        <f>IF(SUM($Q$54:HD54)&gt;360,360,SUM($Q$54:HD54))</f>
        <v>287.16131865581616</v>
      </c>
      <c r="HE55" s="95">
        <f>IF(SUM($Q$54:HE54)&gt;360,360,SUM($Q$54:HE54))</f>
        <v>288.70270261023461</v>
      </c>
      <c r="HF55" s="95">
        <f>IF(SUM($Q$54:HF54)&gt;360,360,SUM($Q$54:HF54))</f>
        <v>290.24730935976129</v>
      </c>
      <c r="HG55" s="95">
        <f>IF(SUM($Q$54:HG54)&gt;360,360,SUM($Q$54:HG54))</f>
        <v>291.79511751617997</v>
      </c>
      <c r="HH55" s="95">
        <f>IF(SUM($Q$54:HH54)&gt;360,360,SUM($Q$54:HH54))</f>
        <v>293.34610302224422</v>
      </c>
      <c r="HI55" s="95">
        <f>IF(SUM($Q$54:HI54)&gt;360,360,SUM($Q$54:HI54))</f>
        <v>294.90023913273888</v>
      </c>
      <c r="HJ55" s="95">
        <f>IF(SUM($Q$54:HJ54)&gt;360,360,SUM($Q$54:HJ54))</f>
        <v>296.45749639846582</v>
      </c>
      <c r="HK55" s="95">
        <f>IF(SUM($Q$54:HK54)&gt;360,360,SUM($Q$54:HK54))</f>
        <v>298.01784265329997</v>
      </c>
      <c r="HL55" s="95">
        <f>IF(SUM($Q$54:HL54)&gt;360,360,SUM($Q$54:HL54))</f>
        <v>299.58124300445786</v>
      </c>
      <c r="HM55" s="95">
        <f>IF(SUM($Q$54:HM54)&gt;360,360,SUM($Q$54:HM54))</f>
        <v>301.14765982611851</v>
      </c>
      <c r="HN55" s="95">
        <f>IF(SUM($Q$54:HN54)&gt;360,360,SUM($Q$54:HN54))</f>
        <v>302.71705275653079</v>
      </c>
      <c r="HO55" s="95">
        <f>IF(SUM($Q$54:HO54)&gt;360,360,SUM($Q$54:HO54))</f>
        <v>304.28937869873755</v>
      </c>
      <c r="HP55" s="95">
        <f>IF(SUM($Q$54:HP54)&gt;360,360,SUM($Q$54:HP54))</f>
        <v>305.86459182504035</v>
      </c>
      <c r="HQ55" s="95">
        <f>IF(SUM($Q$54:HQ54)&gt;360,360,SUM($Q$54:HQ54))</f>
        <v>307.442643585322</v>
      </c>
      <c r="HR55" s="95">
        <f>IF(SUM($Q$54:HR54)&gt;360,360,SUM($Q$54:HR54))</f>
        <v>309.02348271933698</v>
      </c>
      <c r="HS55" s="95">
        <f>IF(SUM($Q$54:HS54)&gt;360,360,SUM($Q$54:HS54))</f>
        <v>310.60705527307118</v>
      </c>
      <c r="HT55" s="95">
        <f>IF(SUM($Q$54:HT54)&gt;360,360,SUM($Q$54:HT54))</f>
        <v>312.19330461926427</v>
      </c>
      <c r="HU55" s="95">
        <f>IF(SUM($Q$54:HU54)&gt;360,360,SUM($Q$54:HU54))</f>
        <v>313.78217148217703</v>
      </c>
      <c r="HV55" s="95">
        <f>IF(SUM($Q$54:HV54)&gt;360,360,SUM($Q$54:HV54))</f>
        <v>315.37359396667659</v>
      </c>
      <c r="HW55" s="95">
        <f>IF(SUM($Q$54:HW54)&gt;360,360,SUM($Q$54:HW54))</f>
        <v>316.96750759170089</v>
      </c>
      <c r="HX55" s="95">
        <f>IF(SUM($Q$54:HX54)&gt;360,360,SUM($Q$54:HX54))</f>
        <v>318.56384532815161</v>
      </c>
      <c r="HY55" s="95">
        <f>IF(SUM($Q$54:HY54)&gt;360,360,SUM($Q$54:HY54))</f>
        <v>320.16253764125258</v>
      </c>
      <c r="HZ55" s="95">
        <f>IF(SUM($Q$54:HZ54)&gt;360,360,SUM($Q$54:HZ54))</f>
        <v>321.76351253739739</v>
      </c>
      <c r="IA55" s="95">
        <f>IF(SUM($Q$54:IA54)&gt;360,360,SUM($Q$54:IA54))</f>
        <v>323.36669561549604</v>
      </c>
      <c r="IB55" s="95">
        <f>IF(SUM($Q$54:IB54)&gt;360,360,SUM($Q$54:IB54))</f>
        <v>324.97201012281676</v>
      </c>
      <c r="IC55" s="95">
        <f>IF(SUM($Q$54:IC54)&gt;360,360,SUM($Q$54:IC54))</f>
        <v>326.57937701530369</v>
      </c>
      <c r="ID55" s="95">
        <f>IF(SUM($Q$54:ID54)&gt;360,360,SUM($Q$54:ID54))</f>
        <v>328.18871502233679</v>
      </c>
      <c r="IE55" s="95">
        <f>IF(SUM($Q$54:IE54)&gt;360,360,SUM($Q$54:IE54))</f>
        <v>329.79994071588436</v>
      </c>
      <c r="IF55" s="95">
        <f>IF(SUM($Q$54:IF54)&gt;360,360,SUM($Q$54:IF54))</f>
        <v>331.4129685839838</v>
      </c>
      <c r="IG55" s="95">
        <f>IF(SUM($Q$54:IG54)&gt;360,360,SUM($Q$54:IG54))</f>
        <v>333.02771110846925</v>
      </c>
      <c r="IH55" s="95">
        <f>IF(SUM($Q$54:IH54)&gt;360,360,SUM($Q$54:IH54))</f>
        <v>334.64407884685056</v>
      </c>
      <c r="II55" s="95">
        <f>IF(SUM($Q$54:II54)&gt;360,360,SUM($Q$54:II54))</f>
        <v>336.26198051823081</v>
      </c>
      <c r="IJ55" s="95">
        <f>IF(SUM($Q$54:IJ54)&gt;360,360,SUM($Q$54:IJ54))</f>
        <v>337.88132309313465</v>
      </c>
      <c r="IK55" s="95">
        <f>IF(SUM($Q$54:IK54)&gt;360,360,SUM($Q$54:IK54))</f>
        <v>339.50201188710457</v>
      </c>
      <c r="IL55" s="95">
        <f>IF(SUM($Q$54:IL54)&gt;360,360,SUM($Q$54:IL54))</f>
        <v>341.12395065790645</v>
      </c>
      <c r="IM55" s="95">
        <f>IF(SUM($Q$54:IM54)&gt;360,360,SUM($Q$54:IM54))</f>
        <v>342.74704170617133</v>
      </c>
      <c r="IN55" s="95">
        <f>IF(SUM($Q$54:IN54)&gt;360,360,SUM($Q$54:IN54))</f>
        <v>344.37118597928622</v>
      </c>
      <c r="IO55" s="95">
        <f>IF(SUM($Q$54:IO54)&gt;360,360,SUM($Q$54:IO54))</f>
        <v>345.99628317833299</v>
      </c>
      <c r="IP55" s="95">
        <f>IF(SUM($Q$54:IP54)&gt;360,360,SUM($Q$54:IP54))</f>
        <v>347.62223186786139</v>
      </c>
      <c r="IQ55" s="95">
        <f>IF(SUM($Q$54:IQ54)&gt;360,360,SUM($Q$54:IQ54))</f>
        <v>349.24892958827002</v>
      </c>
      <c r="IR55" s="95">
        <f>IF(SUM($Q$54:IR54)&gt;360,360,SUM($Q$54:IR54))</f>
        <v>350.87627297055826</v>
      </c>
      <c r="IS55" s="95">
        <f>IF(SUM($Q$54:IS54)&gt;360,360,SUM($Q$54:IS54))</f>
        <v>352.50415785320075</v>
      </c>
      <c r="IT55" s="95">
        <f>IF(SUM($Q$54:IT54)&gt;360,360,SUM($Q$54:IT54))</f>
        <v>354.13247940088752</v>
      </c>
      <c r="IU55" s="95">
        <f>IF(SUM($Q$54:IU54)&gt;360,360,SUM($Q$54:IU54))</f>
        <v>355.7611322248643</v>
      </c>
      <c r="IV55" s="95">
        <f>IF(SUM($Q$54:IV54)&gt;360,360,SUM($Q$54:IV54))</f>
        <v>357.3900105045999</v>
      </c>
      <c r="IW55" s="95">
        <f>IF(SUM($Q$54:IW54)&gt;360,360,SUM($Q$54:IW54))</f>
        <v>359.01900811050211</v>
      </c>
      <c r="IX55" s="95">
        <f>IF(SUM($Q$54:IX54)&gt;360,360,SUM($Q$54:IX54))</f>
        <v>360</v>
      </c>
      <c r="IY55" s="95">
        <f>IF(SUM($Q$54:IY54)&gt;360,360,SUM($Q$54:IY54))</f>
        <v>360</v>
      </c>
      <c r="IZ55" s="95">
        <f>IF(SUM($Q$54:IZ54)&gt;360,360,SUM($Q$54:IZ54))</f>
        <v>360</v>
      </c>
      <c r="JA55" s="95">
        <f>IF(SUM($Q$54:JA54)&gt;360,360,SUM($Q$54:JA54))</f>
        <v>360</v>
      </c>
      <c r="JB55" s="95">
        <f>IF(SUM($Q$54:JB54)&gt;360,360,SUM($Q$54:JB54))</f>
        <v>360</v>
      </c>
      <c r="JC55" s="95">
        <f>IF(SUM($Q$54:JC54)&gt;360,360,SUM($Q$54:JC54))</f>
        <v>360</v>
      </c>
      <c r="JD55" s="95">
        <f>IF(SUM($Q$54:JD54)&gt;360,360,SUM($Q$54:JD54))</f>
        <v>360</v>
      </c>
      <c r="JE55" s="95">
        <f>IF(SUM($Q$54:JE54)&gt;360,360,SUM($Q$54:JE54))</f>
        <v>360</v>
      </c>
      <c r="JF55" s="95">
        <f>IF(SUM($Q$54:JF54)&gt;360,360,SUM($Q$54:JF54))</f>
        <v>360</v>
      </c>
      <c r="JG55" s="95">
        <f>IF(SUM($Q$54:JG54)&gt;360,360,SUM($Q$54:JG54))</f>
        <v>360</v>
      </c>
    </row>
    <row r="56" spans="3:267" ht="12.75" hidden="1" customHeight="1" x14ac:dyDescent="0.25">
      <c r="C56" s="59"/>
      <c r="D56" s="59"/>
      <c r="G56" s="97"/>
      <c r="P56" s="96" t="s">
        <v>98</v>
      </c>
      <c r="Q56" s="95">
        <f>$E$7+Q3</f>
        <v>7178</v>
      </c>
      <c r="R56" s="95">
        <f t="shared" ref="R56:CC56" si="56">$E$7+R3</f>
        <v>7178.1119252522067</v>
      </c>
      <c r="S56" s="95">
        <f t="shared" si="56"/>
        <v>7178.4476525765549</v>
      </c>
      <c r="T56" s="95">
        <f t="shared" si="56"/>
        <v>7179.0069882911093</v>
      </c>
      <c r="U56" s="95">
        <f t="shared" si="56"/>
        <v>7179.7895452414596</v>
      </c>
      <c r="V56" s="95">
        <f t="shared" si="56"/>
        <v>7180.7947432610199</v>
      </c>
      <c r="W56" s="95">
        <f t="shared" si="56"/>
        <v>7182.0218099018721</v>
      </c>
      <c r="X56" s="95">
        <f t="shared" si="56"/>
        <v>7183.4697814341689</v>
      </c>
      <c r="Y56" s="95">
        <f t="shared" si="56"/>
        <v>7185.1375041113115</v>
      </c>
      <c r="Z56" s="95">
        <f t="shared" si="56"/>
        <v>7187.0236356973901</v>
      </c>
      <c r="AA56" s="95">
        <f t="shared" si="56"/>
        <v>7189.1266472526258</v>
      </c>
      <c r="AB56" s="95">
        <f t="shared" si="56"/>
        <v>7191.4448251718504</v>
      </c>
      <c r="AC56" s="95">
        <f t="shared" si="56"/>
        <v>7193.9762734703545</v>
      </c>
      <c r="AD56" s="95">
        <f t="shared" si="56"/>
        <v>7196.7189163108051</v>
      </c>
      <c r="AE56" s="95">
        <f t="shared" si="56"/>
        <v>7199.6705007642704</v>
      </c>
      <c r="AF56" s="95">
        <f t="shared" si="56"/>
        <v>7202.8285997978219</v>
      </c>
      <c r="AG56" s="95">
        <f t="shared" si="56"/>
        <v>7206.1906154806238</v>
      </c>
      <c r="AH56" s="95">
        <f t="shared" si="56"/>
        <v>7209.7537823998819</v>
      </c>
      <c r="AI56" s="95">
        <f t="shared" si="56"/>
        <v>7213.5151712775742</v>
      </c>
      <c r="AJ56" s="95">
        <f t="shared" si="56"/>
        <v>7217.4716927784439</v>
      </c>
      <c r="AK56" s="95">
        <f t="shared" si="56"/>
        <v>7221.6201014993321</v>
      </c>
      <c r="AL56" s="95">
        <f t="shared" si="56"/>
        <v>7225.9570001296079</v>
      </c>
      <c r="AM56" s="95">
        <f t="shared" si="56"/>
        <v>7230.4788437721372</v>
      </c>
      <c r="AN56" s="95">
        <f t="shared" si="56"/>
        <v>7235.1819444139983</v>
      </c>
      <c r="AO56" s="95">
        <f t="shared" si="56"/>
        <v>7240.0624755359313</v>
      </c>
      <c r="AP56" s="95">
        <f t="shared" si="56"/>
        <v>7245.1164768493682</v>
      </c>
      <c r="AQ56" s="95">
        <f t="shared" si="56"/>
        <v>7250.3398591497744</v>
      </c>
      <c r="AR56" s="95">
        <f t="shared" si="56"/>
        <v>7255.7284092749669</v>
      </c>
      <c r="AS56" s="95">
        <f t="shared" si="56"/>
        <v>7261.2777951570488</v>
      </c>
      <c r="AT56" s="95">
        <f t="shared" si="56"/>
        <v>7266.9835709566514</v>
      </c>
      <c r="AU56" s="95">
        <f t="shared" si="56"/>
        <v>7272.8411822681992</v>
      </c>
      <c r="AV56" s="95">
        <f t="shared" si="56"/>
        <v>7278.8459713850561</v>
      </c>
      <c r="AW56" s="95">
        <f t="shared" si="56"/>
        <v>7284.9931826135435</v>
      </c>
      <c r="AX56" s="95">
        <f t="shared" si="56"/>
        <v>7291.2779676249893</v>
      </c>
      <c r="AY56" s="95">
        <f t="shared" si="56"/>
        <v>7297.6953908352098</v>
      </c>
      <c r="AZ56" s="95">
        <f t="shared" si="56"/>
        <v>7304.2404348010496</v>
      </c>
      <c r="BA56" s="95">
        <f t="shared" si="56"/>
        <v>7310.9080056239072</v>
      </c>
      <c r="BB56" s="95">
        <f t="shared" si="56"/>
        <v>7317.692938350443</v>
      </c>
      <c r="BC56" s="95">
        <f t="shared" si="56"/>
        <v>7324.5900023610493</v>
      </c>
      <c r="BD56" s="95">
        <f t="shared" si="56"/>
        <v>7331.5939067369536</v>
      </c>
      <c r="BE56" s="95">
        <f t="shared" si="56"/>
        <v>7338.6993055972534</v>
      </c>
      <c r="BF56" s="95">
        <f t="shared" si="56"/>
        <v>7345.9008033975315</v>
      </c>
      <c r="BG56" s="95">
        <f t="shared" si="56"/>
        <v>7353.1929601821203</v>
      </c>
      <c r="BH56" s="95">
        <f t="shared" si="56"/>
        <v>7360.5702967825082</v>
      </c>
      <c r="BI56" s="95">
        <f t="shared" si="56"/>
        <v>7368.0272999547742</v>
      </c>
      <c r="BJ56" s="95">
        <f t="shared" si="56"/>
        <v>7375.558427449414</v>
      </c>
      <c r="BK56" s="95">
        <f t="shared" si="56"/>
        <v>7383.1581130073191</v>
      </c>
      <c r="BL56" s="95">
        <f t="shared" si="56"/>
        <v>7390.8207712761377</v>
      </c>
      <c r="BM56" s="95">
        <f t="shared" si="56"/>
        <v>7398.5408026416653</v>
      </c>
      <c r="BN56" s="95">
        <f t="shared" si="56"/>
        <v>7406.3125979693723</v>
      </c>
      <c r="BO56" s="95">
        <f t="shared" si="56"/>
        <v>7414.1305432516056</v>
      </c>
      <c r="BP56" s="95">
        <f t="shared" si="56"/>
        <v>7421.9890241564171</v>
      </c>
      <c r="BQ56" s="95">
        <f t="shared" si="56"/>
        <v>7429.8824304744267</v>
      </c>
      <c r="BR56" s="95">
        <f t="shared" si="56"/>
        <v>7437.8051604605216</v>
      </c>
      <c r="BS56" s="95">
        <f t="shared" si="56"/>
        <v>7445.7516250676017</v>
      </c>
      <c r="BT56" s="95">
        <f t="shared" si="56"/>
        <v>7453.7162520699949</v>
      </c>
      <c r="BU56" s="95">
        <f t="shared" si="56"/>
        <v>7461.6934900745373</v>
      </c>
      <c r="BV56" s="95">
        <f t="shared" si="56"/>
        <v>7469.6778124176863</v>
      </c>
      <c r="BW56" s="95">
        <f t="shared" si="56"/>
        <v>7477.6637209473947</v>
      </c>
      <c r="BX56" s="95">
        <f t="shared" si="56"/>
        <v>7485.6457496888297</v>
      </c>
      <c r="BY56" s="95">
        <f t="shared" si="56"/>
        <v>7493.6184683933361</v>
      </c>
      <c r="BZ56" s="95">
        <f t="shared" si="56"/>
        <v>7501.5764859703586</v>
      </c>
      <c r="CA56" s="95">
        <f t="shared" si="56"/>
        <v>7509.5144538023524</v>
      </c>
      <c r="CB56" s="95">
        <f t="shared" si="56"/>
        <v>7517.4270689429759</v>
      </c>
      <c r="CC56" s="95">
        <f t="shared" si="56"/>
        <v>7525.309077199141</v>
      </c>
      <c r="CD56" s="95">
        <f t="shared" ref="CD56:EO56" si="57">$E$7+CD3</f>
        <v>7533.155276097732</v>
      </c>
      <c r="CE56" s="95">
        <f t="shared" si="57"/>
        <v>7540.9605177380545</v>
      </c>
      <c r="CF56" s="95">
        <f t="shared" si="57"/>
        <v>7548.7197115312865</v>
      </c>
      <c r="CG56" s="95">
        <f t="shared" si="57"/>
        <v>7556.4278268284088</v>
      </c>
      <c r="CH56" s="95">
        <f t="shared" si="57"/>
        <v>7564.0798954382644</v>
      </c>
      <c r="CI56" s="95">
        <f t="shared" si="57"/>
        <v>7571.6710140375981</v>
      </c>
      <c r="CJ56" s="95">
        <f t="shared" si="57"/>
        <v>7579.196346475057</v>
      </c>
      <c r="CK56" s="95">
        <f t="shared" si="57"/>
        <v>7586.6511259712752</v>
      </c>
      <c r="CL56" s="95">
        <f t="shared" si="57"/>
        <v>7594.0306572173204</v>
      </c>
      <c r="CM56" s="95">
        <f t="shared" si="57"/>
        <v>7601.3303183738481</v>
      </c>
      <c r="CN56" s="95">
        <f t="shared" si="57"/>
        <v>7608.5455629734524</v>
      </c>
      <c r="CO56" s="95">
        <f t="shared" si="57"/>
        <v>7615.6719217287673</v>
      </c>
      <c r="CP56" s="95">
        <f t="shared" si="57"/>
        <v>7622.7050042489363</v>
      </c>
      <c r="CQ56" s="95">
        <f t="shared" si="57"/>
        <v>7629.6405006671584</v>
      </c>
      <c r="CR56" s="95">
        <f t="shared" si="57"/>
        <v>7636.4741831820511</v>
      </c>
      <c r="CS56" s="95">
        <f t="shared" si="57"/>
        <v>7643.2019075156004</v>
      </c>
      <c r="CT56" s="95">
        <f t="shared" si="57"/>
        <v>7649.8196142905381</v>
      </c>
      <c r="CU56" s="95">
        <f t="shared" si="57"/>
        <v>7656.3233303299448</v>
      </c>
      <c r="CV56" s="95">
        <f t="shared" si="57"/>
        <v>7662.7091698819586</v>
      </c>
      <c r="CW56" s="95">
        <f t="shared" si="57"/>
        <v>7668.9733357724072</v>
      </c>
      <c r="CX56" s="95">
        <f t="shared" si="57"/>
        <v>7675.112120488222</v>
      </c>
      <c r="CY56" s="95">
        <f t="shared" si="57"/>
        <v>7681.121907194447</v>
      </c>
      <c r="CZ56" s="95">
        <f t="shared" si="57"/>
        <v>7686.9991706876635</v>
      </c>
      <c r="DA56" s="95">
        <f t="shared" si="57"/>
        <v>7692.7404782885978</v>
      </c>
      <c r="DB56" s="95">
        <f t="shared" si="57"/>
        <v>7698.3424906766595</v>
      </c>
      <c r="DC56" s="95">
        <f t="shared" si="57"/>
        <v>7703.8019626691212</v>
      </c>
      <c r="DD56" s="95">
        <f t="shared" si="57"/>
        <v>7709.1157439475974</v>
      </c>
      <c r="DE56" s="95">
        <f t="shared" si="57"/>
        <v>7714.2807797344431</v>
      </c>
      <c r="DF56" s="95">
        <f t="shared" si="57"/>
        <v>7719.2941114216173</v>
      </c>
      <c r="DG56" s="95">
        <f t="shared" si="57"/>
        <v>7724.1528771545327</v>
      </c>
      <c r="DH56" s="95">
        <f t="shared" si="57"/>
        <v>7728.8543123733152</v>
      </c>
      <c r="DI56" s="95">
        <f t="shared" si="57"/>
        <v>7733.395750313869</v>
      </c>
      <c r="DJ56" s="95">
        <f t="shared" si="57"/>
        <v>7737.7746224710345</v>
      </c>
      <c r="DK56" s="95">
        <f t="shared" si="57"/>
        <v>7741.9884590260972</v>
      </c>
      <c r="DL56" s="95">
        <f t="shared" si="57"/>
        <v>7746.0348892408138</v>
      </c>
      <c r="DM56" s="95">
        <f t="shared" si="57"/>
        <v>7749.9116418200274</v>
      </c>
      <c r="DN56" s="95">
        <f t="shared" si="57"/>
        <v>7753.6165452449204</v>
      </c>
      <c r="DO56" s="95">
        <f t="shared" si="57"/>
        <v>7757.1475280788145</v>
      </c>
      <c r="DP56" s="95">
        <f t="shared" si="57"/>
        <v>7760.5026192473924</v>
      </c>
      <c r="DQ56" s="95">
        <f t="shared" si="57"/>
        <v>7763.6799482951155</v>
      </c>
      <c r="DR56" s="95">
        <f t="shared" si="57"/>
        <v>7766.6777456195259</v>
      </c>
      <c r="DS56" s="95">
        <f t="shared" si="57"/>
        <v>7769.4943426850596</v>
      </c>
      <c r="DT56" s="95">
        <f t="shared" si="57"/>
        <v>7772.1281722178865</v>
      </c>
      <c r="DU56" s="95">
        <f t="shared" si="57"/>
        <v>7774.5777683832248</v>
      </c>
      <c r="DV56" s="95">
        <f t="shared" si="57"/>
        <v>7776.8417669464998</v>
      </c>
      <c r="DW56" s="95">
        <f t="shared" si="57"/>
        <v>7778.9189054196058</v>
      </c>
      <c r="DX56" s="95">
        <f t="shared" si="57"/>
        <v>7780.8080231934628</v>
      </c>
      <c r="DY56" s="95">
        <f t="shared" si="57"/>
        <v>7782.5080616579862</v>
      </c>
      <c r="DZ56" s="95">
        <f t="shared" si="57"/>
        <v>7784.0180643104559</v>
      </c>
      <c r="EA56" s="95">
        <f t="shared" si="57"/>
        <v>7785.3371768532443</v>
      </c>
      <c r="EB56" s="95">
        <f t="shared" si="57"/>
        <v>7786.4646472817167</v>
      </c>
      <c r="EC56" s="95">
        <f t="shared" si="57"/>
        <v>7787.3998259630844</v>
      </c>
      <c r="ED56" s="95">
        <f t="shared" si="57"/>
        <v>7788.1421657068586</v>
      </c>
      <c r="EE56" s="95">
        <f t="shared" si="57"/>
        <v>7788.6912218274956</v>
      </c>
      <c r="EF56" s="95">
        <f t="shared" si="57"/>
        <v>7789.0466521997278</v>
      </c>
      <c r="EG56" s="95">
        <f t="shared" si="57"/>
        <v>7789.2082173069775</v>
      </c>
      <c r="EH56" s="95">
        <f t="shared" si="57"/>
        <v>7789.1757802831817</v>
      </c>
      <c r="EI56" s="95">
        <f t="shared" si="57"/>
        <v>7788.9493069482542</v>
      </c>
      <c r="EJ56" s="95">
        <f t="shared" si="57"/>
        <v>7788.5288658373265</v>
      </c>
      <c r="EK56" s="95">
        <f t="shared" si="57"/>
        <v>7787.914628223828</v>
      </c>
      <c r="EL56" s="95">
        <f t="shared" si="57"/>
        <v>7787.1068681363713</v>
      </c>
      <c r="EM56" s="95">
        <f t="shared" si="57"/>
        <v>7786.1059623693227</v>
      </c>
      <c r="EN56" s="95">
        <f t="shared" si="57"/>
        <v>7784.9123904868447</v>
      </c>
      <c r="EO56" s="95">
        <f t="shared" si="57"/>
        <v>7783.5267348201251</v>
      </c>
      <c r="EP56" s="95">
        <f t="shared" ref="EP56:HA56" si="58">$E$7+EP3</f>
        <v>7781.9496804574019</v>
      </c>
      <c r="EQ56" s="95">
        <f t="shared" si="58"/>
        <v>7780.182015226309</v>
      </c>
      <c r="ER56" s="95">
        <f t="shared" si="58"/>
        <v>7778.224629667985</v>
      </c>
      <c r="ES56" s="95">
        <f t="shared" si="58"/>
        <v>7776.0785170022955</v>
      </c>
      <c r="ET56" s="95">
        <f t="shared" si="58"/>
        <v>7773.7447730834265</v>
      </c>
      <c r="EU56" s="95">
        <f t="shared" si="58"/>
        <v>7771.2245963450314</v>
      </c>
      <c r="EV56" s="95">
        <f t="shared" si="58"/>
        <v>7768.5192877339932</v>
      </c>
      <c r="EW56" s="95">
        <f t="shared" si="58"/>
        <v>7765.6302506318234</v>
      </c>
      <c r="EX56" s="95">
        <f t="shared" si="58"/>
        <v>7762.5589907625808</v>
      </c>
      <c r="EY56" s="95">
        <f t="shared" si="58"/>
        <v>7759.30711608614</v>
      </c>
      <c r="EZ56" s="95">
        <f t="shared" si="58"/>
        <v>7755.8763366755302</v>
      </c>
      <c r="FA56" s="95">
        <f t="shared" si="58"/>
        <v>7752.2684645769787</v>
      </c>
      <c r="FB56" s="95">
        <f t="shared" si="58"/>
        <v>7748.4854136512204</v>
      </c>
      <c r="FC56" s="95">
        <f t="shared" si="58"/>
        <v>7744.5291993945293</v>
      </c>
      <c r="FD56" s="95">
        <f t="shared" si="58"/>
        <v>7740.4019387378303</v>
      </c>
      <c r="FE56" s="95">
        <f t="shared" si="58"/>
        <v>7736.1058498222092</v>
      </c>
      <c r="FF56" s="95">
        <f t="shared" si="58"/>
        <v>7731.6432517489848</v>
      </c>
      <c r="FG56" s="95">
        <f t="shared" si="58"/>
        <v>7727.0165643024829</v>
      </c>
      <c r="FH56" s="95">
        <f t="shared" si="58"/>
        <v>7722.2283076435306</v>
      </c>
      <c r="FI56" s="95">
        <f t="shared" si="58"/>
        <v>7717.2811019716028</v>
      </c>
      <c r="FJ56" s="95">
        <f t="shared" si="58"/>
        <v>7712.1776671535144</v>
      </c>
      <c r="FK56" s="95">
        <f t="shared" si="58"/>
        <v>7706.9208223164023</v>
      </c>
      <c r="FL56" s="95">
        <f t="shared" si="58"/>
        <v>7701.5134854027274</v>
      </c>
      <c r="FM56" s="95">
        <f t="shared" si="58"/>
        <v>7695.9586726849075</v>
      </c>
      <c r="FN56" s="95">
        <f t="shared" si="58"/>
        <v>7690.2594982371411</v>
      </c>
      <c r="FO56" s="95">
        <f t="shared" si="58"/>
        <v>7684.4191733618864</v>
      </c>
      <c r="FP56" s="95">
        <f t="shared" si="58"/>
        <v>7678.4410059684215</v>
      </c>
      <c r="FQ56" s="95">
        <f t="shared" si="58"/>
        <v>7672.3283999008236</v>
      </c>
      <c r="FR56" s="95">
        <f t="shared" si="58"/>
        <v>7666.084854212645</v>
      </c>
      <c r="FS56" s="95">
        <f t="shared" si="58"/>
        <v>7659.7139623855182</v>
      </c>
      <c r="FT56" s="95">
        <f t="shared" si="58"/>
        <v>7653.2194114888589</v>
      </c>
      <c r="FU56" s="95">
        <f t="shared" si="58"/>
        <v>7646.6049812777856</v>
      </c>
      <c r="FV56" s="95">
        <f t="shared" si="58"/>
        <v>7639.8745432263477</v>
      </c>
      <c r="FW56" s="95">
        <f t="shared" si="58"/>
        <v>7633.0320594930936</v>
      </c>
      <c r="FX56" s="95">
        <f t="shared" si="58"/>
        <v>7626.0815818159972</v>
      </c>
      <c r="FY56" s="95">
        <f t="shared" si="58"/>
        <v>7619.0272503337364</v>
      </c>
      <c r="FZ56" s="95">
        <f t="shared" si="58"/>
        <v>7611.8732923302896</v>
      </c>
      <c r="GA56" s="95">
        <f t="shared" si="58"/>
        <v>7604.6240208998188</v>
      </c>
      <c r="GB56" s="95">
        <f t="shared" si="58"/>
        <v>7597.283833528807</v>
      </c>
      <c r="GC56" s="95">
        <f t="shared" si="58"/>
        <v>7589.8572105924231</v>
      </c>
      <c r="GD56" s="95">
        <f t="shared" si="58"/>
        <v>7582.3487137621069</v>
      </c>
      <c r="GE56" s="95">
        <f t="shared" si="58"/>
        <v>7574.7629843214072</v>
      </c>
      <c r="GF56" s="95">
        <f t="shared" si="58"/>
        <v>7567.1047413871265</v>
      </c>
      <c r="GG56" s="95">
        <f t="shared" si="58"/>
        <v>7559.3787800329028</v>
      </c>
      <c r="GH56" s="95">
        <f t="shared" si="58"/>
        <v>7551.5899693123956</v>
      </c>
      <c r="GI56" s="95">
        <f t="shared" si="58"/>
        <v>7543.7432501793592</v>
      </c>
      <c r="GJ56" s="95">
        <f t="shared" si="58"/>
        <v>7535.8436333019199</v>
      </c>
      <c r="GK56" s="95">
        <f t="shared" si="58"/>
        <v>7527.89619676855</v>
      </c>
      <c r="GL56" s="95">
        <f t="shared" si="58"/>
        <v>7519.906083683285</v>
      </c>
      <c r="GM56" s="95">
        <f t="shared" si="58"/>
        <v>7511.8784996479071</v>
      </c>
      <c r="GN56" s="95">
        <f t="shared" si="58"/>
        <v>7503.8187101289477</v>
      </c>
      <c r="GO56" s="95">
        <f t="shared" si="58"/>
        <v>7495.7320377075393</v>
      </c>
      <c r="GP56" s="95">
        <f t="shared" si="58"/>
        <v>7487.6238592103191</v>
      </c>
      <c r="GQ56" s="95">
        <f t="shared" si="58"/>
        <v>7479.4996027197994</v>
      </c>
      <c r="GR56" s="95">
        <f t="shared" si="58"/>
        <v>7471.3647444628223</v>
      </c>
      <c r="GS56" s="95">
        <f t="shared" si="58"/>
        <v>7463.2248055759528</v>
      </c>
      <c r="GT56" s="95">
        <f t="shared" si="58"/>
        <v>7455.0853487469358</v>
      </c>
      <c r="GU56" s="95">
        <f t="shared" si="58"/>
        <v>7446.9519747315844</v>
      </c>
      <c r="GV56" s="95">
        <f t="shared" si="58"/>
        <v>7438.8303187457668</v>
      </c>
      <c r="GW56" s="95">
        <f t="shared" si="58"/>
        <v>7430.7260467324686</v>
      </c>
      <c r="GX56" s="95">
        <f t="shared" si="58"/>
        <v>7422.6448515042312</v>
      </c>
      <c r="GY56" s="95">
        <f t="shared" si="58"/>
        <v>7414.5924487615848</v>
      </c>
      <c r="GZ56" s="95">
        <f t="shared" si="58"/>
        <v>7406.5745729884893</v>
      </c>
      <c r="HA56" s="95">
        <f t="shared" si="58"/>
        <v>7398.5969732261283</v>
      </c>
      <c r="HB56" s="95">
        <f t="shared" ref="HB56:JG56" si="59">$E$7+HB3</f>
        <v>7390.6654087268362</v>
      </c>
      <c r="HC56" s="95">
        <f t="shared" si="59"/>
        <v>7382.7856444902918</v>
      </c>
      <c r="HD56" s="95">
        <f t="shared" si="59"/>
        <v>7374.9634466845782</v>
      </c>
      <c r="HE56" s="95">
        <f t="shared" si="59"/>
        <v>7367.2045779551081</v>
      </c>
      <c r="HF56" s="95">
        <f t="shared" si="59"/>
        <v>7359.5147926248655</v>
      </c>
      <c r="HG56" s="95">
        <f t="shared" si="59"/>
        <v>7351.8998317898913</v>
      </c>
      <c r="HH56" s="95">
        <f t="shared" si="59"/>
        <v>7344.3654183143526</v>
      </c>
      <c r="HI56" s="95">
        <f t="shared" si="59"/>
        <v>7336.9172517300694</v>
      </c>
      <c r="HJ56" s="95">
        <f t="shared" si="59"/>
        <v>7329.5610030457929</v>
      </c>
      <c r="HK56" s="95">
        <f t="shared" si="59"/>
        <v>7322.3023094720547</v>
      </c>
      <c r="HL56" s="95">
        <f t="shared" si="59"/>
        <v>7315.1467690678455</v>
      </c>
      <c r="HM56" s="95">
        <f t="shared" si="59"/>
        <v>7308.0999353159114</v>
      </c>
      <c r="HN56" s="95">
        <f t="shared" si="59"/>
        <v>7301.1673116338816</v>
      </c>
      <c r="HO56" s="95">
        <f t="shared" si="59"/>
        <v>7294.3543458289714</v>
      </c>
      <c r="HP56" s="95">
        <f t="shared" si="59"/>
        <v>7287.6664245044149</v>
      </c>
      <c r="HQ56" s="95">
        <f t="shared" si="59"/>
        <v>7281.1088674262746</v>
      </c>
      <c r="HR56" s="95">
        <f t="shared" si="59"/>
        <v>7274.6869218597167</v>
      </c>
      <c r="HS56" s="95">
        <f t="shared" si="59"/>
        <v>7268.4057568842309</v>
      </c>
      <c r="HT56" s="95">
        <f t="shared" si="59"/>
        <v>7262.2704576977285</v>
      </c>
      <c r="HU56" s="95">
        <f t="shared" si="59"/>
        <v>7256.2860199198021</v>
      </c>
      <c r="HV56" s="95">
        <f t="shared" si="59"/>
        <v>7250.4573439048154</v>
      </c>
      <c r="HW56" s="95">
        <f t="shared" si="59"/>
        <v>7244.7892290758</v>
      </c>
      <c r="HX56" s="95">
        <f t="shared" si="59"/>
        <v>7239.2863682904717</v>
      </c>
      <c r="HY56" s="95">
        <f t="shared" si="59"/>
        <v>7233.9533422509094</v>
      </c>
      <c r="HZ56" s="95">
        <f t="shared" si="59"/>
        <v>7228.7946139687183</v>
      </c>
      <c r="IA56" s="95">
        <f t="shared" si="59"/>
        <v>7223.814523297654</v>
      </c>
      <c r="IB56" s="95">
        <f t="shared" si="59"/>
        <v>7219.0172815458645</v>
      </c>
      <c r="IC56" s="95">
        <f t="shared" si="59"/>
        <v>7214.4069661800195</v>
      </c>
      <c r="ID56" s="95">
        <f t="shared" si="59"/>
        <v>7209.9875156336402</v>
      </c>
      <c r="IE56" s="95">
        <f t="shared" si="59"/>
        <v>7205.7627242319932</v>
      </c>
      <c r="IF56" s="95">
        <f t="shared" si="59"/>
        <v>7201.7362372458647</v>
      </c>
      <c r="IG56" s="95">
        <f t="shared" si="59"/>
        <v>7197.9115460864523</v>
      </c>
      <c r="IH56" s="95">
        <f t="shared" si="59"/>
        <v>7194.291983653492</v>
      </c>
      <c r="II56" s="95">
        <f t="shared" si="59"/>
        <v>7190.8807198485529</v>
      </c>
      <c r="IJ56" s="95">
        <f t="shared" si="59"/>
        <v>7187.680757265186</v>
      </c>
      <c r="IK56" s="95">
        <f t="shared" si="59"/>
        <v>7184.6949270673467</v>
      </c>
      <c r="IL56" s="95">
        <f t="shared" si="59"/>
        <v>7181.9258850671577</v>
      </c>
      <c r="IM56" s="95">
        <f t="shared" si="59"/>
        <v>7179.3761080126878</v>
      </c>
      <c r="IN56" s="95">
        <f t="shared" si="59"/>
        <v>7177.0478900959988</v>
      </c>
      <c r="IO56" s="95">
        <f t="shared" si="59"/>
        <v>7174.9433396911845</v>
      </c>
      <c r="IP56" s="95">
        <f t="shared" si="59"/>
        <v>7173.0643763316357</v>
      </c>
      <c r="IQ56" s="95">
        <f t="shared" si="59"/>
        <v>7171.4127279351305</v>
      </c>
      <c r="IR56" s="95">
        <f t="shared" si="59"/>
        <v>7169.9899282847655</v>
      </c>
      <c r="IS56" s="95">
        <f t="shared" si="59"/>
        <v>7168.7973147730372</v>
      </c>
      <c r="IT56" s="95">
        <f t="shared" si="59"/>
        <v>7167.8360264156945</v>
      </c>
      <c r="IU56" s="95">
        <f t="shared" si="59"/>
        <v>7167.1070021412479</v>
      </c>
      <c r="IV56" s="95">
        <f t="shared" si="59"/>
        <v>7166.6109793612268</v>
      </c>
      <c r="IW56" s="95">
        <f t="shared" si="59"/>
        <v>7166.3484928254911</v>
      </c>
      <c r="IX56" s="95">
        <f t="shared" si="59"/>
        <v>7166.3198737660796</v>
      </c>
      <c r="IY56" s="95">
        <f t="shared" si="59"/>
        <v>7166.5252493322387</v>
      </c>
      <c r="IZ56" s="95">
        <f t="shared" si="59"/>
        <v>7166.9645423183974</v>
      </c>
      <c r="JA56" s="95">
        <f t="shared" si="59"/>
        <v>7167.6374711860217</v>
      </c>
      <c r="JB56" s="95">
        <f t="shared" si="59"/>
        <v>7168.5435503793824</v>
      </c>
      <c r="JC56" s="95">
        <f t="shared" si="59"/>
        <v>7169.682090934416</v>
      </c>
      <c r="JD56" s="95">
        <f t="shared" si="59"/>
        <v>7171.052201378975</v>
      </c>
      <c r="JE56" s="95">
        <f t="shared" si="59"/>
        <v>7172.6527889219196</v>
      </c>
      <c r="JF56" s="95">
        <f t="shared" si="59"/>
        <v>7174.4825609276495</v>
      </c>
      <c r="JG56" s="95">
        <f t="shared" si="59"/>
        <v>7176.5400266718452</v>
      </c>
    </row>
    <row r="57" spans="3:267" ht="12.75" hidden="1" customHeight="1" x14ac:dyDescent="0.25">
      <c r="C57" s="94" t="str">
        <f>IF(MAX(R63:IR63)=1," Impact on the Planet !"," ")</f>
        <v xml:space="preserve"> </v>
      </c>
      <c r="P57" s="96" t="s">
        <v>106</v>
      </c>
      <c r="Q57" s="107">
        <f>360*Q68/250</f>
        <v>0</v>
      </c>
      <c r="R57" s="107">
        <f>360*R68/250</f>
        <v>1.44</v>
      </c>
      <c r="S57" s="107">
        <f t="shared" ref="S57:CD57" si="60">360*S68/250</f>
        <v>2.88</v>
      </c>
      <c r="T57" s="107">
        <f t="shared" si="60"/>
        <v>4.32</v>
      </c>
      <c r="U57" s="107">
        <f t="shared" si="60"/>
        <v>5.76</v>
      </c>
      <c r="V57" s="107">
        <f t="shared" si="60"/>
        <v>7.2</v>
      </c>
      <c r="W57" s="107">
        <f t="shared" si="60"/>
        <v>8.64</v>
      </c>
      <c r="X57" s="107">
        <f t="shared" si="60"/>
        <v>10.08</v>
      </c>
      <c r="Y57" s="107">
        <f t="shared" si="60"/>
        <v>11.52</v>
      </c>
      <c r="Z57" s="107">
        <f t="shared" si="60"/>
        <v>12.96</v>
      </c>
      <c r="AA57" s="107">
        <f t="shared" si="60"/>
        <v>14.4</v>
      </c>
      <c r="AB57" s="107">
        <f t="shared" si="60"/>
        <v>15.84</v>
      </c>
      <c r="AC57" s="107">
        <f t="shared" si="60"/>
        <v>17.28</v>
      </c>
      <c r="AD57" s="107">
        <f t="shared" si="60"/>
        <v>18.72</v>
      </c>
      <c r="AE57" s="107">
        <f t="shared" si="60"/>
        <v>20.16</v>
      </c>
      <c r="AF57" s="107">
        <f t="shared" si="60"/>
        <v>21.6</v>
      </c>
      <c r="AG57" s="107">
        <f t="shared" si="60"/>
        <v>23.04</v>
      </c>
      <c r="AH57" s="107">
        <f t="shared" si="60"/>
        <v>24.48</v>
      </c>
      <c r="AI57" s="107">
        <f t="shared" si="60"/>
        <v>25.92</v>
      </c>
      <c r="AJ57" s="107">
        <f t="shared" si="60"/>
        <v>27.36</v>
      </c>
      <c r="AK57" s="107">
        <f t="shared" si="60"/>
        <v>28.8</v>
      </c>
      <c r="AL57" s="107">
        <f t="shared" si="60"/>
        <v>30.24</v>
      </c>
      <c r="AM57" s="107">
        <f t="shared" si="60"/>
        <v>31.68</v>
      </c>
      <c r="AN57" s="107">
        <f t="shared" si="60"/>
        <v>33.119999999999997</v>
      </c>
      <c r="AO57" s="107">
        <f t="shared" si="60"/>
        <v>34.56</v>
      </c>
      <c r="AP57" s="107">
        <f t="shared" si="60"/>
        <v>36</v>
      </c>
      <c r="AQ57" s="107">
        <f t="shared" si="60"/>
        <v>37.44</v>
      </c>
      <c r="AR57" s="107">
        <f t="shared" si="60"/>
        <v>38.880000000000003</v>
      </c>
      <c r="AS57" s="107">
        <f t="shared" si="60"/>
        <v>40.32</v>
      </c>
      <c r="AT57" s="107">
        <f t="shared" si="60"/>
        <v>41.76</v>
      </c>
      <c r="AU57" s="107">
        <f t="shared" si="60"/>
        <v>43.2</v>
      </c>
      <c r="AV57" s="107">
        <f t="shared" si="60"/>
        <v>44.64</v>
      </c>
      <c r="AW57" s="107">
        <f t="shared" si="60"/>
        <v>46.08</v>
      </c>
      <c r="AX57" s="107">
        <f t="shared" si="60"/>
        <v>47.52</v>
      </c>
      <c r="AY57" s="107">
        <f t="shared" si="60"/>
        <v>48.96</v>
      </c>
      <c r="AZ57" s="107">
        <f t="shared" si="60"/>
        <v>50.4</v>
      </c>
      <c r="BA57" s="107">
        <f t="shared" si="60"/>
        <v>51.84</v>
      </c>
      <c r="BB57" s="107">
        <f t="shared" si="60"/>
        <v>53.28</v>
      </c>
      <c r="BC57" s="107">
        <f t="shared" si="60"/>
        <v>54.72</v>
      </c>
      <c r="BD57" s="107">
        <f t="shared" si="60"/>
        <v>56.16</v>
      </c>
      <c r="BE57" s="107">
        <f t="shared" si="60"/>
        <v>57.6</v>
      </c>
      <c r="BF57" s="107">
        <f t="shared" si="60"/>
        <v>59.04</v>
      </c>
      <c r="BG57" s="107">
        <f t="shared" si="60"/>
        <v>60.48</v>
      </c>
      <c r="BH57" s="107">
        <f t="shared" si="60"/>
        <v>61.92</v>
      </c>
      <c r="BI57" s="107">
        <f t="shared" si="60"/>
        <v>63.36</v>
      </c>
      <c r="BJ57" s="107">
        <f t="shared" si="60"/>
        <v>64.8</v>
      </c>
      <c r="BK57" s="107">
        <f t="shared" si="60"/>
        <v>66.239999999999995</v>
      </c>
      <c r="BL57" s="107">
        <f t="shared" si="60"/>
        <v>67.680000000000007</v>
      </c>
      <c r="BM57" s="107">
        <f t="shared" si="60"/>
        <v>69.12</v>
      </c>
      <c r="BN57" s="107">
        <f t="shared" si="60"/>
        <v>70.56</v>
      </c>
      <c r="BO57" s="107">
        <f t="shared" si="60"/>
        <v>72</v>
      </c>
      <c r="BP57" s="107">
        <f t="shared" si="60"/>
        <v>73.44</v>
      </c>
      <c r="BQ57" s="107">
        <f t="shared" si="60"/>
        <v>74.88</v>
      </c>
      <c r="BR57" s="107">
        <f t="shared" si="60"/>
        <v>76.319999999999993</v>
      </c>
      <c r="BS57" s="107">
        <f t="shared" si="60"/>
        <v>77.760000000000005</v>
      </c>
      <c r="BT57" s="107">
        <f t="shared" si="60"/>
        <v>79.2</v>
      </c>
      <c r="BU57" s="107">
        <f t="shared" si="60"/>
        <v>80.64</v>
      </c>
      <c r="BV57" s="107">
        <f t="shared" si="60"/>
        <v>82.08</v>
      </c>
      <c r="BW57" s="107">
        <f t="shared" si="60"/>
        <v>83.52</v>
      </c>
      <c r="BX57" s="107">
        <f t="shared" si="60"/>
        <v>84.96</v>
      </c>
      <c r="BY57" s="107">
        <f t="shared" si="60"/>
        <v>86.4</v>
      </c>
      <c r="BZ57" s="107">
        <f t="shared" si="60"/>
        <v>87.84</v>
      </c>
      <c r="CA57" s="107">
        <f t="shared" si="60"/>
        <v>89.28</v>
      </c>
      <c r="CB57" s="107">
        <f t="shared" si="60"/>
        <v>90.72</v>
      </c>
      <c r="CC57" s="107">
        <f t="shared" si="60"/>
        <v>92.16</v>
      </c>
      <c r="CD57" s="107">
        <f t="shared" si="60"/>
        <v>93.6</v>
      </c>
      <c r="CE57" s="107">
        <f t="shared" ref="CE57:EP57" si="61">360*CE68/250</f>
        <v>95.04</v>
      </c>
      <c r="CF57" s="107">
        <f t="shared" si="61"/>
        <v>96.48</v>
      </c>
      <c r="CG57" s="107">
        <f t="shared" si="61"/>
        <v>97.92</v>
      </c>
      <c r="CH57" s="107">
        <f t="shared" si="61"/>
        <v>99.36</v>
      </c>
      <c r="CI57" s="107">
        <f t="shared" si="61"/>
        <v>100.8</v>
      </c>
      <c r="CJ57" s="107">
        <f t="shared" si="61"/>
        <v>102.24</v>
      </c>
      <c r="CK57" s="107">
        <f t="shared" si="61"/>
        <v>103.68</v>
      </c>
      <c r="CL57" s="107">
        <f t="shared" si="61"/>
        <v>105.12</v>
      </c>
      <c r="CM57" s="107">
        <f t="shared" si="61"/>
        <v>106.56</v>
      </c>
      <c r="CN57" s="107">
        <f t="shared" si="61"/>
        <v>108</v>
      </c>
      <c r="CO57" s="107">
        <f t="shared" si="61"/>
        <v>109.44</v>
      </c>
      <c r="CP57" s="107">
        <f t="shared" si="61"/>
        <v>110.88</v>
      </c>
      <c r="CQ57" s="107">
        <f t="shared" si="61"/>
        <v>112.32</v>
      </c>
      <c r="CR57" s="107">
        <f t="shared" si="61"/>
        <v>113.76</v>
      </c>
      <c r="CS57" s="107">
        <f t="shared" si="61"/>
        <v>115.2</v>
      </c>
      <c r="CT57" s="107">
        <f t="shared" si="61"/>
        <v>116.64</v>
      </c>
      <c r="CU57" s="107">
        <f t="shared" si="61"/>
        <v>118.08</v>
      </c>
      <c r="CV57" s="107">
        <f t="shared" si="61"/>
        <v>119.52</v>
      </c>
      <c r="CW57" s="107">
        <f t="shared" si="61"/>
        <v>120.96</v>
      </c>
      <c r="CX57" s="107">
        <f t="shared" si="61"/>
        <v>122.4</v>
      </c>
      <c r="CY57" s="107">
        <f t="shared" si="61"/>
        <v>123.84</v>
      </c>
      <c r="CZ57" s="107">
        <f t="shared" si="61"/>
        <v>125.28</v>
      </c>
      <c r="DA57" s="107">
        <f t="shared" si="61"/>
        <v>126.72</v>
      </c>
      <c r="DB57" s="107">
        <f t="shared" si="61"/>
        <v>128.16</v>
      </c>
      <c r="DC57" s="107">
        <f t="shared" si="61"/>
        <v>129.6</v>
      </c>
      <c r="DD57" s="107">
        <f t="shared" si="61"/>
        <v>131.04</v>
      </c>
      <c r="DE57" s="107">
        <f t="shared" si="61"/>
        <v>132.47999999999999</v>
      </c>
      <c r="DF57" s="107">
        <f t="shared" si="61"/>
        <v>133.91999999999999</v>
      </c>
      <c r="DG57" s="107">
        <f t="shared" si="61"/>
        <v>135.36000000000001</v>
      </c>
      <c r="DH57" s="107">
        <f t="shared" si="61"/>
        <v>136.80000000000001</v>
      </c>
      <c r="DI57" s="107">
        <f t="shared" si="61"/>
        <v>138.24</v>
      </c>
      <c r="DJ57" s="107">
        <f t="shared" si="61"/>
        <v>139.68</v>
      </c>
      <c r="DK57" s="107">
        <f t="shared" si="61"/>
        <v>141.12</v>
      </c>
      <c r="DL57" s="107">
        <f t="shared" si="61"/>
        <v>142.56</v>
      </c>
      <c r="DM57" s="107">
        <f t="shared" si="61"/>
        <v>144</v>
      </c>
      <c r="DN57" s="107">
        <f t="shared" si="61"/>
        <v>145.44</v>
      </c>
      <c r="DO57" s="107">
        <f t="shared" si="61"/>
        <v>146.88</v>
      </c>
      <c r="DP57" s="107">
        <f t="shared" si="61"/>
        <v>148.32</v>
      </c>
      <c r="DQ57" s="107">
        <f t="shared" si="61"/>
        <v>149.76</v>
      </c>
      <c r="DR57" s="107">
        <f t="shared" si="61"/>
        <v>151.19999999999999</v>
      </c>
      <c r="DS57" s="107">
        <f t="shared" si="61"/>
        <v>152.63999999999999</v>
      </c>
      <c r="DT57" s="107">
        <f t="shared" si="61"/>
        <v>154.08000000000001</v>
      </c>
      <c r="DU57" s="107">
        <f t="shared" si="61"/>
        <v>155.52000000000001</v>
      </c>
      <c r="DV57" s="107">
        <f t="shared" si="61"/>
        <v>156.96</v>
      </c>
      <c r="DW57" s="107">
        <f t="shared" si="61"/>
        <v>158.4</v>
      </c>
      <c r="DX57" s="107">
        <f t="shared" si="61"/>
        <v>159.84</v>
      </c>
      <c r="DY57" s="107">
        <f t="shared" si="61"/>
        <v>161.28</v>
      </c>
      <c r="DZ57" s="107">
        <f t="shared" si="61"/>
        <v>162.72</v>
      </c>
      <c r="EA57" s="107">
        <f t="shared" si="61"/>
        <v>164.16</v>
      </c>
      <c r="EB57" s="107">
        <f t="shared" si="61"/>
        <v>165.6</v>
      </c>
      <c r="EC57" s="107">
        <f t="shared" si="61"/>
        <v>167.04</v>
      </c>
      <c r="ED57" s="107">
        <f t="shared" si="61"/>
        <v>168.48</v>
      </c>
      <c r="EE57" s="107">
        <f t="shared" si="61"/>
        <v>169.92</v>
      </c>
      <c r="EF57" s="107">
        <f t="shared" si="61"/>
        <v>171.36</v>
      </c>
      <c r="EG57" s="107">
        <f t="shared" si="61"/>
        <v>172.8</v>
      </c>
      <c r="EH57" s="107">
        <f t="shared" si="61"/>
        <v>174.24</v>
      </c>
      <c r="EI57" s="107">
        <f t="shared" si="61"/>
        <v>175.68</v>
      </c>
      <c r="EJ57" s="107">
        <f t="shared" si="61"/>
        <v>177.12</v>
      </c>
      <c r="EK57" s="107">
        <f t="shared" si="61"/>
        <v>178.56</v>
      </c>
      <c r="EL57" s="107">
        <f t="shared" si="61"/>
        <v>180</v>
      </c>
      <c r="EM57" s="107">
        <f t="shared" si="61"/>
        <v>181.44</v>
      </c>
      <c r="EN57" s="107">
        <f t="shared" si="61"/>
        <v>182.88</v>
      </c>
      <c r="EO57" s="107">
        <f t="shared" si="61"/>
        <v>184.32</v>
      </c>
      <c r="EP57" s="107">
        <f t="shared" si="61"/>
        <v>185.76</v>
      </c>
      <c r="EQ57" s="107">
        <f t="shared" ref="EQ57:HB57" si="62">360*EQ68/250</f>
        <v>187.2</v>
      </c>
      <c r="ER57" s="107">
        <f t="shared" si="62"/>
        <v>188.64</v>
      </c>
      <c r="ES57" s="107">
        <f t="shared" si="62"/>
        <v>190.08</v>
      </c>
      <c r="ET57" s="107">
        <f t="shared" si="62"/>
        <v>191.52</v>
      </c>
      <c r="EU57" s="107">
        <f t="shared" si="62"/>
        <v>192.96</v>
      </c>
      <c r="EV57" s="107">
        <f t="shared" si="62"/>
        <v>194.4</v>
      </c>
      <c r="EW57" s="107">
        <f t="shared" si="62"/>
        <v>195.84</v>
      </c>
      <c r="EX57" s="107">
        <f t="shared" si="62"/>
        <v>197.28</v>
      </c>
      <c r="EY57" s="107">
        <f t="shared" si="62"/>
        <v>198.72</v>
      </c>
      <c r="EZ57" s="107">
        <f t="shared" si="62"/>
        <v>200.16</v>
      </c>
      <c r="FA57" s="107">
        <f t="shared" si="62"/>
        <v>201.6</v>
      </c>
      <c r="FB57" s="107">
        <f t="shared" si="62"/>
        <v>203.04</v>
      </c>
      <c r="FC57" s="107">
        <f t="shared" si="62"/>
        <v>204.48</v>
      </c>
      <c r="FD57" s="107">
        <f t="shared" si="62"/>
        <v>205.92</v>
      </c>
      <c r="FE57" s="107">
        <f t="shared" si="62"/>
        <v>207.36</v>
      </c>
      <c r="FF57" s="107">
        <f t="shared" si="62"/>
        <v>208.8</v>
      </c>
      <c r="FG57" s="107">
        <f t="shared" si="62"/>
        <v>210.24</v>
      </c>
      <c r="FH57" s="107">
        <f t="shared" si="62"/>
        <v>211.68</v>
      </c>
      <c r="FI57" s="107">
        <f t="shared" si="62"/>
        <v>213.12</v>
      </c>
      <c r="FJ57" s="107">
        <f t="shared" si="62"/>
        <v>214.56</v>
      </c>
      <c r="FK57" s="107">
        <f t="shared" si="62"/>
        <v>216</v>
      </c>
      <c r="FL57" s="107">
        <f t="shared" si="62"/>
        <v>217.44</v>
      </c>
      <c r="FM57" s="107">
        <f t="shared" si="62"/>
        <v>218.88</v>
      </c>
      <c r="FN57" s="107">
        <f t="shared" si="62"/>
        <v>220.32</v>
      </c>
      <c r="FO57" s="107">
        <f t="shared" si="62"/>
        <v>221.76</v>
      </c>
      <c r="FP57" s="107">
        <f t="shared" si="62"/>
        <v>223.2</v>
      </c>
      <c r="FQ57" s="107">
        <f t="shared" si="62"/>
        <v>224.64</v>
      </c>
      <c r="FR57" s="107">
        <f t="shared" si="62"/>
        <v>226.08</v>
      </c>
      <c r="FS57" s="107">
        <f t="shared" si="62"/>
        <v>227.52</v>
      </c>
      <c r="FT57" s="107">
        <f t="shared" si="62"/>
        <v>228.96</v>
      </c>
      <c r="FU57" s="107">
        <f t="shared" si="62"/>
        <v>230.4</v>
      </c>
      <c r="FV57" s="107">
        <f t="shared" si="62"/>
        <v>231.84</v>
      </c>
      <c r="FW57" s="107">
        <f t="shared" si="62"/>
        <v>233.28</v>
      </c>
      <c r="FX57" s="107">
        <f t="shared" si="62"/>
        <v>234.72</v>
      </c>
      <c r="FY57" s="107">
        <f t="shared" si="62"/>
        <v>236.16</v>
      </c>
      <c r="FZ57" s="107">
        <f t="shared" si="62"/>
        <v>237.6</v>
      </c>
      <c r="GA57" s="107">
        <f t="shared" si="62"/>
        <v>239.04</v>
      </c>
      <c r="GB57" s="107">
        <f t="shared" si="62"/>
        <v>240.48</v>
      </c>
      <c r="GC57" s="107">
        <f t="shared" si="62"/>
        <v>241.92</v>
      </c>
      <c r="GD57" s="107">
        <f t="shared" si="62"/>
        <v>243.36</v>
      </c>
      <c r="GE57" s="107">
        <f t="shared" si="62"/>
        <v>244.8</v>
      </c>
      <c r="GF57" s="107">
        <f t="shared" si="62"/>
        <v>246.24</v>
      </c>
      <c r="GG57" s="107">
        <f t="shared" si="62"/>
        <v>247.68</v>
      </c>
      <c r="GH57" s="107">
        <f t="shared" si="62"/>
        <v>249.12</v>
      </c>
      <c r="GI57" s="107">
        <f t="shared" si="62"/>
        <v>250.56</v>
      </c>
      <c r="GJ57" s="107">
        <f t="shared" si="62"/>
        <v>252</v>
      </c>
      <c r="GK57" s="107">
        <f t="shared" si="62"/>
        <v>253.44</v>
      </c>
      <c r="GL57" s="107">
        <f t="shared" si="62"/>
        <v>254.88</v>
      </c>
      <c r="GM57" s="107">
        <f t="shared" si="62"/>
        <v>256.32</v>
      </c>
      <c r="GN57" s="107">
        <f t="shared" si="62"/>
        <v>257.76</v>
      </c>
      <c r="GO57" s="107">
        <f t="shared" si="62"/>
        <v>259.2</v>
      </c>
      <c r="GP57" s="107">
        <f t="shared" si="62"/>
        <v>260.64</v>
      </c>
      <c r="GQ57" s="107">
        <f t="shared" si="62"/>
        <v>262.08</v>
      </c>
      <c r="GR57" s="107">
        <f t="shared" si="62"/>
        <v>263.52</v>
      </c>
      <c r="GS57" s="107">
        <f t="shared" si="62"/>
        <v>264.95999999999998</v>
      </c>
      <c r="GT57" s="107">
        <f t="shared" si="62"/>
        <v>266.39999999999998</v>
      </c>
      <c r="GU57" s="107">
        <f t="shared" si="62"/>
        <v>267.83999999999997</v>
      </c>
      <c r="GV57" s="107">
        <f t="shared" si="62"/>
        <v>269.27999999999997</v>
      </c>
      <c r="GW57" s="107">
        <f t="shared" si="62"/>
        <v>270.72000000000003</v>
      </c>
      <c r="GX57" s="107">
        <f t="shared" si="62"/>
        <v>272.16000000000003</v>
      </c>
      <c r="GY57" s="107">
        <f t="shared" si="62"/>
        <v>273.60000000000002</v>
      </c>
      <c r="GZ57" s="107">
        <f t="shared" si="62"/>
        <v>275.04000000000002</v>
      </c>
      <c r="HA57" s="107">
        <f t="shared" si="62"/>
        <v>276.48</v>
      </c>
      <c r="HB57" s="107">
        <f t="shared" si="62"/>
        <v>277.92</v>
      </c>
      <c r="HC57" s="107">
        <f t="shared" ref="HC57:JG57" si="63">360*HC68/250</f>
        <v>279.36</v>
      </c>
      <c r="HD57" s="107">
        <f t="shared" si="63"/>
        <v>280.8</v>
      </c>
      <c r="HE57" s="107">
        <f t="shared" si="63"/>
        <v>282.24</v>
      </c>
      <c r="HF57" s="107">
        <f t="shared" si="63"/>
        <v>283.68</v>
      </c>
      <c r="HG57" s="107">
        <f t="shared" si="63"/>
        <v>285.12</v>
      </c>
      <c r="HH57" s="107">
        <f t="shared" si="63"/>
        <v>286.56</v>
      </c>
      <c r="HI57" s="107">
        <f t="shared" si="63"/>
        <v>288</v>
      </c>
      <c r="HJ57" s="107">
        <f t="shared" si="63"/>
        <v>289.44</v>
      </c>
      <c r="HK57" s="107">
        <f t="shared" si="63"/>
        <v>290.88</v>
      </c>
      <c r="HL57" s="107">
        <f t="shared" si="63"/>
        <v>292.32</v>
      </c>
      <c r="HM57" s="107">
        <f t="shared" si="63"/>
        <v>293.76</v>
      </c>
      <c r="HN57" s="107">
        <f t="shared" si="63"/>
        <v>295.2</v>
      </c>
      <c r="HO57" s="107">
        <f t="shared" si="63"/>
        <v>296.64</v>
      </c>
      <c r="HP57" s="107">
        <f t="shared" si="63"/>
        <v>298.08</v>
      </c>
      <c r="HQ57" s="107">
        <f t="shared" si="63"/>
        <v>299.52</v>
      </c>
      <c r="HR57" s="107">
        <f t="shared" si="63"/>
        <v>300.95999999999998</v>
      </c>
      <c r="HS57" s="107">
        <f t="shared" si="63"/>
        <v>302.39999999999998</v>
      </c>
      <c r="HT57" s="107">
        <f t="shared" si="63"/>
        <v>303.83999999999997</v>
      </c>
      <c r="HU57" s="107">
        <f t="shared" si="63"/>
        <v>305.27999999999997</v>
      </c>
      <c r="HV57" s="107">
        <f t="shared" si="63"/>
        <v>306.72000000000003</v>
      </c>
      <c r="HW57" s="107">
        <f t="shared" si="63"/>
        <v>308.16000000000003</v>
      </c>
      <c r="HX57" s="107">
        <f t="shared" si="63"/>
        <v>309.60000000000002</v>
      </c>
      <c r="HY57" s="107">
        <f t="shared" si="63"/>
        <v>311.04000000000002</v>
      </c>
      <c r="HZ57" s="107">
        <f t="shared" si="63"/>
        <v>312.48</v>
      </c>
      <c r="IA57" s="107">
        <f t="shared" si="63"/>
        <v>313.92</v>
      </c>
      <c r="IB57" s="107">
        <f t="shared" si="63"/>
        <v>315.36</v>
      </c>
      <c r="IC57" s="107">
        <f t="shared" si="63"/>
        <v>316.8</v>
      </c>
      <c r="ID57" s="107">
        <f t="shared" si="63"/>
        <v>318.24</v>
      </c>
      <c r="IE57" s="107">
        <f t="shared" si="63"/>
        <v>319.68</v>
      </c>
      <c r="IF57" s="107">
        <f t="shared" si="63"/>
        <v>321.12</v>
      </c>
      <c r="IG57" s="107">
        <f t="shared" si="63"/>
        <v>322.56</v>
      </c>
      <c r="IH57" s="107">
        <f t="shared" si="63"/>
        <v>324</v>
      </c>
      <c r="II57" s="107">
        <f t="shared" si="63"/>
        <v>325.44</v>
      </c>
      <c r="IJ57" s="107">
        <f t="shared" si="63"/>
        <v>326.88</v>
      </c>
      <c r="IK57" s="107">
        <f t="shared" si="63"/>
        <v>328.32</v>
      </c>
      <c r="IL57" s="107">
        <f t="shared" si="63"/>
        <v>329.76</v>
      </c>
      <c r="IM57" s="107">
        <f t="shared" si="63"/>
        <v>331.2</v>
      </c>
      <c r="IN57" s="107">
        <f t="shared" si="63"/>
        <v>332.64</v>
      </c>
      <c r="IO57" s="107">
        <f t="shared" si="63"/>
        <v>334.08</v>
      </c>
      <c r="IP57" s="107">
        <f t="shared" si="63"/>
        <v>335.52</v>
      </c>
      <c r="IQ57" s="107">
        <f t="shared" si="63"/>
        <v>336.96</v>
      </c>
      <c r="IR57" s="107">
        <f t="shared" si="63"/>
        <v>338.4</v>
      </c>
      <c r="IS57" s="107">
        <f t="shared" si="63"/>
        <v>339.84</v>
      </c>
      <c r="IT57" s="107">
        <f t="shared" si="63"/>
        <v>341.28</v>
      </c>
      <c r="IU57" s="107">
        <f t="shared" si="63"/>
        <v>342.72</v>
      </c>
      <c r="IV57" s="107">
        <f t="shared" si="63"/>
        <v>344.16</v>
      </c>
      <c r="IW57" s="107">
        <f t="shared" si="63"/>
        <v>345.6</v>
      </c>
      <c r="IX57" s="107">
        <f t="shared" si="63"/>
        <v>347.04</v>
      </c>
      <c r="IY57" s="107">
        <f t="shared" si="63"/>
        <v>348.48</v>
      </c>
      <c r="IZ57" s="107">
        <f t="shared" si="63"/>
        <v>349.92</v>
      </c>
      <c r="JA57" s="107">
        <f t="shared" si="63"/>
        <v>351.36</v>
      </c>
      <c r="JB57" s="107">
        <f t="shared" si="63"/>
        <v>352.8</v>
      </c>
      <c r="JC57" s="107">
        <f t="shared" si="63"/>
        <v>354.24</v>
      </c>
      <c r="JD57" s="107">
        <f t="shared" si="63"/>
        <v>355.68</v>
      </c>
      <c r="JE57" s="107">
        <f t="shared" si="63"/>
        <v>357.12</v>
      </c>
      <c r="JF57" s="107">
        <f t="shared" si="63"/>
        <v>358.56</v>
      </c>
      <c r="JG57" s="107">
        <f t="shared" si="63"/>
        <v>360</v>
      </c>
    </row>
    <row r="58" spans="3:267" ht="12.75" hidden="1" customHeight="1" x14ac:dyDescent="0.25">
      <c r="C58" s="170" t="s">
        <v>42</v>
      </c>
      <c r="D58" s="170"/>
      <c r="E58" s="73">
        <v>0</v>
      </c>
      <c r="G58" s="97"/>
    </row>
    <row r="59" spans="3:267" ht="12.75" hidden="1" customHeight="1" x14ac:dyDescent="0.25"/>
    <row r="60" spans="3:267" ht="12.75" hidden="1" customHeight="1" x14ac:dyDescent="0.25">
      <c r="C60" s="79" t="s">
        <v>77</v>
      </c>
      <c r="D60" s="80">
        <f>IF(OR(E7&lt;3500,E7&gt;7000),1,0)</f>
        <v>0</v>
      </c>
    </row>
    <row r="61" spans="3:267" ht="15" hidden="1" customHeight="1" x14ac:dyDescent="0.25">
      <c r="C61" s="81" t="s">
        <v>78</v>
      </c>
      <c r="D61" s="82">
        <f>IF(OR(E8&lt;3,E8&gt;12),1,0)</f>
        <v>0</v>
      </c>
    </row>
    <row r="62" spans="3:267" ht="12.75" hidden="1" customHeight="1" x14ac:dyDescent="0.25">
      <c r="C62" s="81" t="s">
        <v>79</v>
      </c>
      <c r="D62" s="82">
        <f>IF(OR(E9&lt;80,E9&gt;800),1,0)</f>
        <v>0</v>
      </c>
      <c r="P62" s="55"/>
      <c r="IF62" s="65"/>
      <c r="IG62" s="65"/>
      <c r="IH62" s="65"/>
      <c r="II62" s="65"/>
      <c r="IJ62" s="65"/>
      <c r="IK62" s="65"/>
      <c r="IL62" s="65"/>
      <c r="IM62" s="65"/>
      <c r="IN62" s="65"/>
      <c r="IO62" s="65"/>
      <c r="IP62" s="65"/>
      <c r="IQ62" s="65"/>
      <c r="IR62" s="65"/>
      <c r="IS62" s="65"/>
      <c r="IT62" s="65"/>
      <c r="IU62" s="65"/>
      <c r="IV62" s="65"/>
      <c r="IW62" s="65"/>
      <c r="IX62" s="65"/>
      <c r="IY62" s="65"/>
      <c r="IZ62" s="65"/>
      <c r="JA62" s="65"/>
      <c r="JB62" s="65"/>
      <c r="JC62" s="65"/>
      <c r="JD62" s="65"/>
      <c r="JE62" s="65"/>
      <c r="JF62" s="65"/>
      <c r="JG62" s="65"/>
    </row>
    <row r="63" spans="3:267" s="1" customFormat="1" ht="11.25" hidden="1" customHeight="1" x14ac:dyDescent="0.2">
      <c r="C63" s="81" t="s">
        <v>80</v>
      </c>
      <c r="D63" s="82">
        <f>IF(OR(E10&lt;95,E10&gt;105),1,0)</f>
        <v>0</v>
      </c>
      <c r="R63" s="1">
        <f>IF(R72&lt;=0,1,0)</f>
        <v>0</v>
      </c>
      <c r="S63" s="1">
        <f t="shared" ref="S63:CD63" si="64">IF(S72&lt;=0,1,0)</f>
        <v>0</v>
      </c>
      <c r="T63" s="1">
        <f t="shared" si="64"/>
        <v>0</v>
      </c>
      <c r="U63" s="1">
        <f t="shared" si="64"/>
        <v>0</v>
      </c>
      <c r="V63" s="1">
        <f t="shared" si="64"/>
        <v>0</v>
      </c>
      <c r="W63" s="1">
        <f t="shared" si="64"/>
        <v>0</v>
      </c>
      <c r="X63" s="1">
        <f t="shared" si="64"/>
        <v>0</v>
      </c>
      <c r="Y63" s="1">
        <f t="shared" si="64"/>
        <v>0</v>
      </c>
      <c r="Z63" s="1">
        <f t="shared" si="64"/>
        <v>0</v>
      </c>
      <c r="AA63" s="1">
        <f t="shared" si="64"/>
        <v>0</v>
      </c>
      <c r="AB63" s="1">
        <f t="shared" si="64"/>
        <v>0</v>
      </c>
      <c r="AC63" s="1">
        <f t="shared" si="64"/>
        <v>0</v>
      </c>
      <c r="AD63" s="1">
        <f t="shared" si="64"/>
        <v>0</v>
      </c>
      <c r="AE63" s="1">
        <f t="shared" si="64"/>
        <v>0</v>
      </c>
      <c r="AF63" s="1">
        <f t="shared" si="64"/>
        <v>0</v>
      </c>
      <c r="AG63" s="1">
        <f t="shared" si="64"/>
        <v>0</v>
      </c>
      <c r="AH63" s="1">
        <f t="shared" si="64"/>
        <v>0</v>
      </c>
      <c r="AI63" s="1">
        <f t="shared" si="64"/>
        <v>0</v>
      </c>
      <c r="AJ63" s="1">
        <f t="shared" si="64"/>
        <v>0</v>
      </c>
      <c r="AK63" s="1">
        <f t="shared" si="64"/>
        <v>0</v>
      </c>
      <c r="AL63" s="1">
        <f t="shared" si="64"/>
        <v>0</v>
      </c>
      <c r="AM63" s="1">
        <f t="shared" si="64"/>
        <v>0</v>
      </c>
      <c r="AN63" s="1">
        <f t="shared" si="64"/>
        <v>0</v>
      </c>
      <c r="AO63" s="1">
        <f t="shared" si="64"/>
        <v>0</v>
      </c>
      <c r="AP63" s="1">
        <f t="shared" si="64"/>
        <v>0</v>
      </c>
      <c r="AQ63" s="1">
        <f t="shared" si="64"/>
        <v>0</v>
      </c>
      <c r="AR63" s="1">
        <f t="shared" si="64"/>
        <v>0</v>
      </c>
      <c r="AS63" s="1">
        <f t="shared" si="64"/>
        <v>0</v>
      </c>
      <c r="AT63" s="1">
        <f t="shared" si="64"/>
        <v>0</v>
      </c>
      <c r="AU63" s="1">
        <f t="shared" si="64"/>
        <v>0</v>
      </c>
      <c r="AV63" s="1">
        <f t="shared" si="64"/>
        <v>0</v>
      </c>
      <c r="AW63" s="1">
        <f t="shared" si="64"/>
        <v>0</v>
      </c>
      <c r="AX63" s="1">
        <f t="shared" si="64"/>
        <v>0</v>
      </c>
      <c r="AY63" s="1">
        <f t="shared" si="64"/>
        <v>0</v>
      </c>
      <c r="AZ63" s="1">
        <f t="shared" si="64"/>
        <v>0</v>
      </c>
      <c r="BA63" s="1">
        <f t="shared" si="64"/>
        <v>0</v>
      </c>
      <c r="BB63" s="1">
        <f t="shared" si="64"/>
        <v>0</v>
      </c>
      <c r="BC63" s="1">
        <f t="shared" si="64"/>
        <v>0</v>
      </c>
      <c r="BD63" s="1">
        <f t="shared" si="64"/>
        <v>0</v>
      </c>
      <c r="BE63" s="1">
        <f t="shared" si="64"/>
        <v>0</v>
      </c>
      <c r="BF63" s="1">
        <f t="shared" si="64"/>
        <v>0</v>
      </c>
      <c r="BG63" s="1">
        <f t="shared" si="64"/>
        <v>0</v>
      </c>
      <c r="BH63" s="1">
        <f t="shared" si="64"/>
        <v>0</v>
      </c>
      <c r="BI63" s="1">
        <f t="shared" si="64"/>
        <v>0</v>
      </c>
      <c r="BJ63" s="1">
        <f t="shared" si="64"/>
        <v>0</v>
      </c>
      <c r="BK63" s="1">
        <f t="shared" si="64"/>
        <v>0</v>
      </c>
      <c r="BL63" s="1">
        <f t="shared" si="64"/>
        <v>0</v>
      </c>
      <c r="BM63" s="1">
        <f t="shared" si="64"/>
        <v>0</v>
      </c>
      <c r="BN63" s="1">
        <f t="shared" si="64"/>
        <v>0</v>
      </c>
      <c r="BO63" s="1">
        <f t="shared" si="64"/>
        <v>0</v>
      </c>
      <c r="BP63" s="1">
        <f t="shared" si="64"/>
        <v>0</v>
      </c>
      <c r="BQ63" s="1">
        <f t="shared" si="64"/>
        <v>0</v>
      </c>
      <c r="BR63" s="1">
        <f t="shared" si="64"/>
        <v>0</v>
      </c>
      <c r="BS63" s="1">
        <f t="shared" si="64"/>
        <v>0</v>
      </c>
      <c r="BT63" s="1">
        <f t="shared" si="64"/>
        <v>0</v>
      </c>
      <c r="BU63" s="1">
        <f t="shared" si="64"/>
        <v>0</v>
      </c>
      <c r="BV63" s="1">
        <f t="shared" si="64"/>
        <v>0</v>
      </c>
      <c r="BW63" s="1">
        <f t="shared" si="64"/>
        <v>0</v>
      </c>
      <c r="BX63" s="1">
        <f t="shared" si="64"/>
        <v>0</v>
      </c>
      <c r="BY63" s="1">
        <f t="shared" si="64"/>
        <v>0</v>
      </c>
      <c r="BZ63" s="1">
        <f t="shared" si="64"/>
        <v>0</v>
      </c>
      <c r="CA63" s="1">
        <f t="shared" si="64"/>
        <v>0</v>
      </c>
      <c r="CB63" s="1">
        <f t="shared" si="64"/>
        <v>0</v>
      </c>
      <c r="CC63" s="1">
        <f t="shared" si="64"/>
        <v>0</v>
      </c>
      <c r="CD63" s="1">
        <f t="shared" si="64"/>
        <v>0</v>
      </c>
      <c r="CE63" s="1">
        <f t="shared" ref="CE63:EP63" si="65">IF(CE72&lt;=0,1,0)</f>
        <v>0</v>
      </c>
      <c r="CF63" s="1">
        <f t="shared" si="65"/>
        <v>0</v>
      </c>
      <c r="CG63" s="1">
        <f t="shared" si="65"/>
        <v>0</v>
      </c>
      <c r="CH63" s="1">
        <f t="shared" si="65"/>
        <v>0</v>
      </c>
      <c r="CI63" s="1">
        <f t="shared" si="65"/>
        <v>0</v>
      </c>
      <c r="CJ63" s="1">
        <f t="shared" si="65"/>
        <v>0</v>
      </c>
      <c r="CK63" s="1">
        <f t="shared" si="65"/>
        <v>0</v>
      </c>
      <c r="CL63" s="1">
        <f t="shared" si="65"/>
        <v>0</v>
      </c>
      <c r="CM63" s="1">
        <f t="shared" si="65"/>
        <v>0</v>
      </c>
      <c r="CN63" s="1">
        <f t="shared" si="65"/>
        <v>0</v>
      </c>
      <c r="CO63" s="1">
        <f t="shared" si="65"/>
        <v>0</v>
      </c>
      <c r="CP63" s="1">
        <f t="shared" si="65"/>
        <v>0</v>
      </c>
      <c r="CQ63" s="1">
        <f t="shared" si="65"/>
        <v>0</v>
      </c>
      <c r="CR63" s="1">
        <f t="shared" si="65"/>
        <v>0</v>
      </c>
      <c r="CS63" s="1">
        <f t="shared" si="65"/>
        <v>0</v>
      </c>
      <c r="CT63" s="1">
        <f t="shared" si="65"/>
        <v>0</v>
      </c>
      <c r="CU63" s="1">
        <f t="shared" si="65"/>
        <v>0</v>
      </c>
      <c r="CV63" s="1">
        <f t="shared" si="65"/>
        <v>0</v>
      </c>
      <c r="CW63" s="1">
        <f t="shared" si="65"/>
        <v>0</v>
      </c>
      <c r="CX63" s="1">
        <f t="shared" si="65"/>
        <v>0</v>
      </c>
      <c r="CY63" s="1">
        <f t="shared" si="65"/>
        <v>0</v>
      </c>
      <c r="CZ63" s="1">
        <f t="shared" si="65"/>
        <v>0</v>
      </c>
      <c r="DA63" s="1">
        <f t="shared" si="65"/>
        <v>0</v>
      </c>
      <c r="DB63" s="1">
        <f t="shared" si="65"/>
        <v>0</v>
      </c>
      <c r="DC63" s="1">
        <f t="shared" si="65"/>
        <v>0</v>
      </c>
      <c r="DD63" s="1">
        <f t="shared" si="65"/>
        <v>0</v>
      </c>
      <c r="DE63" s="1">
        <f t="shared" si="65"/>
        <v>0</v>
      </c>
      <c r="DF63" s="1">
        <f t="shared" si="65"/>
        <v>0</v>
      </c>
      <c r="DG63" s="1">
        <f t="shared" si="65"/>
        <v>0</v>
      </c>
      <c r="DH63" s="1">
        <f t="shared" si="65"/>
        <v>0</v>
      </c>
      <c r="DI63" s="1">
        <f t="shared" si="65"/>
        <v>0</v>
      </c>
      <c r="DJ63" s="1">
        <f t="shared" si="65"/>
        <v>0</v>
      </c>
      <c r="DK63" s="1">
        <f t="shared" si="65"/>
        <v>0</v>
      </c>
      <c r="DL63" s="1">
        <f t="shared" si="65"/>
        <v>0</v>
      </c>
      <c r="DM63" s="1">
        <f t="shared" si="65"/>
        <v>0</v>
      </c>
      <c r="DN63" s="1">
        <f t="shared" si="65"/>
        <v>0</v>
      </c>
      <c r="DO63" s="1">
        <f t="shared" si="65"/>
        <v>0</v>
      </c>
      <c r="DP63" s="1">
        <f t="shared" si="65"/>
        <v>0</v>
      </c>
      <c r="DQ63" s="1">
        <f t="shared" si="65"/>
        <v>0</v>
      </c>
      <c r="DR63" s="1">
        <f t="shared" si="65"/>
        <v>0</v>
      </c>
      <c r="DS63" s="1">
        <f t="shared" si="65"/>
        <v>0</v>
      </c>
      <c r="DT63" s="1">
        <f t="shared" si="65"/>
        <v>0</v>
      </c>
      <c r="DU63" s="1">
        <f t="shared" si="65"/>
        <v>0</v>
      </c>
      <c r="DV63" s="1">
        <f t="shared" si="65"/>
        <v>0</v>
      </c>
      <c r="DW63" s="1">
        <f t="shared" si="65"/>
        <v>0</v>
      </c>
      <c r="DX63" s="1">
        <f t="shared" si="65"/>
        <v>0</v>
      </c>
      <c r="DY63" s="1">
        <f t="shared" si="65"/>
        <v>0</v>
      </c>
      <c r="DZ63" s="1">
        <f t="shared" si="65"/>
        <v>0</v>
      </c>
      <c r="EA63" s="1">
        <f t="shared" si="65"/>
        <v>0</v>
      </c>
      <c r="EB63" s="1">
        <f t="shared" si="65"/>
        <v>0</v>
      </c>
      <c r="EC63" s="1">
        <f t="shared" si="65"/>
        <v>0</v>
      </c>
      <c r="ED63" s="1">
        <f t="shared" si="65"/>
        <v>0</v>
      </c>
      <c r="EE63" s="1">
        <f t="shared" si="65"/>
        <v>0</v>
      </c>
      <c r="EF63" s="1">
        <f t="shared" si="65"/>
        <v>0</v>
      </c>
      <c r="EG63" s="1">
        <f t="shared" si="65"/>
        <v>0</v>
      </c>
      <c r="EH63" s="1">
        <f t="shared" si="65"/>
        <v>0</v>
      </c>
      <c r="EI63" s="1">
        <f t="shared" si="65"/>
        <v>0</v>
      </c>
      <c r="EJ63" s="1">
        <f t="shared" si="65"/>
        <v>0</v>
      </c>
      <c r="EK63" s="1">
        <f t="shared" si="65"/>
        <v>0</v>
      </c>
      <c r="EL63" s="1">
        <f t="shared" si="65"/>
        <v>0</v>
      </c>
      <c r="EM63" s="1">
        <f t="shared" si="65"/>
        <v>0</v>
      </c>
      <c r="EN63" s="1">
        <f t="shared" si="65"/>
        <v>0</v>
      </c>
      <c r="EO63" s="1">
        <f t="shared" si="65"/>
        <v>0</v>
      </c>
      <c r="EP63" s="1">
        <f t="shared" si="65"/>
        <v>0</v>
      </c>
      <c r="EQ63" s="1">
        <f t="shared" ref="EQ63:HB63" si="66">IF(EQ72&lt;=0,1,0)</f>
        <v>0</v>
      </c>
      <c r="ER63" s="1">
        <f t="shared" si="66"/>
        <v>0</v>
      </c>
      <c r="ES63" s="1">
        <f t="shared" si="66"/>
        <v>0</v>
      </c>
      <c r="ET63" s="1">
        <f t="shared" si="66"/>
        <v>0</v>
      </c>
      <c r="EU63" s="1">
        <f t="shared" si="66"/>
        <v>0</v>
      </c>
      <c r="EV63" s="1">
        <f t="shared" si="66"/>
        <v>0</v>
      </c>
      <c r="EW63" s="1">
        <f t="shared" si="66"/>
        <v>0</v>
      </c>
      <c r="EX63" s="1">
        <f t="shared" si="66"/>
        <v>0</v>
      </c>
      <c r="EY63" s="1">
        <f t="shared" si="66"/>
        <v>0</v>
      </c>
      <c r="EZ63" s="1">
        <f t="shared" si="66"/>
        <v>0</v>
      </c>
      <c r="FA63" s="1">
        <f t="shared" si="66"/>
        <v>0</v>
      </c>
      <c r="FB63" s="1">
        <f t="shared" si="66"/>
        <v>0</v>
      </c>
      <c r="FC63" s="1">
        <f t="shared" si="66"/>
        <v>0</v>
      </c>
      <c r="FD63" s="1">
        <f t="shared" si="66"/>
        <v>0</v>
      </c>
      <c r="FE63" s="1">
        <f t="shared" si="66"/>
        <v>0</v>
      </c>
      <c r="FF63" s="1">
        <f t="shared" si="66"/>
        <v>0</v>
      </c>
      <c r="FG63" s="1">
        <f t="shared" si="66"/>
        <v>0</v>
      </c>
      <c r="FH63" s="1">
        <f t="shared" si="66"/>
        <v>0</v>
      </c>
      <c r="FI63" s="1">
        <f t="shared" si="66"/>
        <v>0</v>
      </c>
      <c r="FJ63" s="1">
        <f t="shared" si="66"/>
        <v>0</v>
      </c>
      <c r="FK63" s="1">
        <f t="shared" si="66"/>
        <v>0</v>
      </c>
      <c r="FL63" s="1">
        <f t="shared" si="66"/>
        <v>0</v>
      </c>
      <c r="FM63" s="1">
        <f t="shared" si="66"/>
        <v>0</v>
      </c>
      <c r="FN63" s="1">
        <f t="shared" si="66"/>
        <v>0</v>
      </c>
      <c r="FO63" s="1">
        <f t="shared" si="66"/>
        <v>0</v>
      </c>
      <c r="FP63" s="1">
        <f t="shared" si="66"/>
        <v>0</v>
      </c>
      <c r="FQ63" s="1">
        <f t="shared" si="66"/>
        <v>0</v>
      </c>
      <c r="FR63" s="1">
        <f t="shared" si="66"/>
        <v>0</v>
      </c>
      <c r="FS63" s="1">
        <f t="shared" si="66"/>
        <v>0</v>
      </c>
      <c r="FT63" s="1">
        <f t="shared" si="66"/>
        <v>0</v>
      </c>
      <c r="FU63" s="1">
        <f t="shared" si="66"/>
        <v>0</v>
      </c>
      <c r="FV63" s="1">
        <f t="shared" si="66"/>
        <v>0</v>
      </c>
      <c r="FW63" s="1">
        <f t="shared" si="66"/>
        <v>0</v>
      </c>
      <c r="FX63" s="1">
        <f t="shared" si="66"/>
        <v>0</v>
      </c>
      <c r="FY63" s="1">
        <f t="shared" si="66"/>
        <v>0</v>
      </c>
      <c r="FZ63" s="1">
        <f t="shared" si="66"/>
        <v>0</v>
      </c>
      <c r="GA63" s="1">
        <f t="shared" si="66"/>
        <v>0</v>
      </c>
      <c r="GB63" s="1">
        <f t="shared" si="66"/>
        <v>0</v>
      </c>
      <c r="GC63" s="1">
        <f t="shared" si="66"/>
        <v>0</v>
      </c>
      <c r="GD63" s="1">
        <f t="shared" si="66"/>
        <v>0</v>
      </c>
      <c r="GE63" s="1">
        <f t="shared" si="66"/>
        <v>0</v>
      </c>
      <c r="GF63" s="1">
        <f t="shared" si="66"/>
        <v>0</v>
      </c>
      <c r="GG63" s="1">
        <f t="shared" si="66"/>
        <v>0</v>
      </c>
      <c r="GH63" s="1">
        <f t="shared" si="66"/>
        <v>0</v>
      </c>
      <c r="GI63" s="1">
        <f t="shared" si="66"/>
        <v>0</v>
      </c>
      <c r="GJ63" s="1">
        <f t="shared" si="66"/>
        <v>0</v>
      </c>
      <c r="GK63" s="1">
        <f t="shared" si="66"/>
        <v>0</v>
      </c>
      <c r="GL63" s="1">
        <f t="shared" si="66"/>
        <v>0</v>
      </c>
      <c r="GM63" s="1">
        <f t="shared" si="66"/>
        <v>0</v>
      </c>
      <c r="GN63" s="1">
        <f t="shared" si="66"/>
        <v>0</v>
      </c>
      <c r="GO63" s="1">
        <f t="shared" si="66"/>
        <v>0</v>
      </c>
      <c r="GP63" s="1">
        <f t="shared" si="66"/>
        <v>0</v>
      </c>
      <c r="GQ63" s="1">
        <f t="shared" si="66"/>
        <v>0</v>
      </c>
      <c r="GR63" s="1">
        <f t="shared" si="66"/>
        <v>0</v>
      </c>
      <c r="GS63" s="1">
        <f t="shared" si="66"/>
        <v>0</v>
      </c>
      <c r="GT63" s="1">
        <f t="shared" si="66"/>
        <v>0</v>
      </c>
      <c r="GU63" s="1">
        <f t="shared" si="66"/>
        <v>0</v>
      </c>
      <c r="GV63" s="1">
        <f t="shared" si="66"/>
        <v>0</v>
      </c>
      <c r="GW63" s="1">
        <f t="shared" si="66"/>
        <v>0</v>
      </c>
      <c r="GX63" s="1">
        <f t="shared" si="66"/>
        <v>0</v>
      </c>
      <c r="GY63" s="1">
        <f t="shared" si="66"/>
        <v>0</v>
      </c>
      <c r="GZ63" s="1">
        <f t="shared" si="66"/>
        <v>0</v>
      </c>
      <c r="HA63" s="1">
        <f t="shared" si="66"/>
        <v>0</v>
      </c>
      <c r="HB63" s="1">
        <f t="shared" si="66"/>
        <v>0</v>
      </c>
      <c r="HC63" s="1">
        <f t="shared" ref="HC63:JG63" si="67">IF(HC72&lt;=0,1,0)</f>
        <v>0</v>
      </c>
      <c r="HD63" s="1">
        <f t="shared" si="67"/>
        <v>0</v>
      </c>
      <c r="HE63" s="1">
        <f t="shared" si="67"/>
        <v>0</v>
      </c>
      <c r="HF63" s="1">
        <f t="shared" si="67"/>
        <v>0</v>
      </c>
      <c r="HG63" s="1">
        <f t="shared" si="67"/>
        <v>0</v>
      </c>
      <c r="HH63" s="1">
        <f t="shared" si="67"/>
        <v>0</v>
      </c>
      <c r="HI63" s="1">
        <f t="shared" si="67"/>
        <v>0</v>
      </c>
      <c r="HJ63" s="1">
        <f t="shared" si="67"/>
        <v>0</v>
      </c>
      <c r="HK63" s="1">
        <f t="shared" si="67"/>
        <v>0</v>
      </c>
      <c r="HL63" s="1">
        <f t="shared" si="67"/>
        <v>0</v>
      </c>
      <c r="HM63" s="1">
        <f t="shared" si="67"/>
        <v>0</v>
      </c>
      <c r="HN63" s="1">
        <f t="shared" si="67"/>
        <v>0</v>
      </c>
      <c r="HO63" s="1">
        <f t="shared" si="67"/>
        <v>0</v>
      </c>
      <c r="HP63" s="1">
        <f t="shared" si="67"/>
        <v>0</v>
      </c>
      <c r="HQ63" s="1">
        <f t="shared" si="67"/>
        <v>0</v>
      </c>
      <c r="HR63" s="1">
        <f t="shared" si="67"/>
        <v>0</v>
      </c>
      <c r="HS63" s="1">
        <f t="shared" si="67"/>
        <v>0</v>
      </c>
      <c r="HT63" s="1">
        <f t="shared" si="67"/>
        <v>0</v>
      </c>
      <c r="HU63" s="1">
        <f t="shared" si="67"/>
        <v>0</v>
      </c>
      <c r="HV63" s="1">
        <f t="shared" si="67"/>
        <v>0</v>
      </c>
      <c r="HW63" s="1">
        <f t="shared" si="67"/>
        <v>0</v>
      </c>
      <c r="HX63" s="1">
        <f t="shared" si="67"/>
        <v>0</v>
      </c>
      <c r="HY63" s="1">
        <f t="shared" si="67"/>
        <v>0</v>
      </c>
      <c r="HZ63" s="1">
        <f t="shared" si="67"/>
        <v>0</v>
      </c>
      <c r="IA63" s="1">
        <f t="shared" si="67"/>
        <v>0</v>
      </c>
      <c r="IB63" s="1">
        <f t="shared" si="67"/>
        <v>0</v>
      </c>
      <c r="IC63" s="1">
        <f t="shared" si="67"/>
        <v>0</v>
      </c>
      <c r="ID63" s="1">
        <f t="shared" si="67"/>
        <v>0</v>
      </c>
      <c r="IE63" s="1">
        <f t="shared" si="67"/>
        <v>0</v>
      </c>
      <c r="IF63" s="1">
        <f t="shared" si="67"/>
        <v>0</v>
      </c>
      <c r="IG63" s="1">
        <f t="shared" si="67"/>
        <v>0</v>
      </c>
      <c r="IH63" s="1">
        <f t="shared" si="67"/>
        <v>0</v>
      </c>
      <c r="II63" s="1">
        <f t="shared" si="67"/>
        <v>0</v>
      </c>
      <c r="IJ63" s="1">
        <f t="shared" si="67"/>
        <v>0</v>
      </c>
      <c r="IK63" s="1">
        <f t="shared" si="67"/>
        <v>0</v>
      </c>
      <c r="IL63" s="1">
        <f t="shared" si="67"/>
        <v>0</v>
      </c>
      <c r="IM63" s="1">
        <f t="shared" si="67"/>
        <v>0</v>
      </c>
      <c r="IN63" s="1">
        <f t="shared" si="67"/>
        <v>0</v>
      </c>
      <c r="IO63" s="1">
        <f t="shared" si="67"/>
        <v>0</v>
      </c>
      <c r="IP63" s="1">
        <f t="shared" si="67"/>
        <v>0</v>
      </c>
      <c r="IQ63" s="1">
        <f t="shared" si="67"/>
        <v>0</v>
      </c>
      <c r="IR63" s="1">
        <f t="shared" si="67"/>
        <v>0</v>
      </c>
      <c r="IS63" s="1">
        <f t="shared" si="67"/>
        <v>0</v>
      </c>
      <c r="IT63" s="1">
        <f t="shared" si="67"/>
        <v>0</v>
      </c>
      <c r="IU63" s="1">
        <f t="shared" si="67"/>
        <v>0</v>
      </c>
      <c r="IV63" s="1">
        <f t="shared" si="67"/>
        <v>0</v>
      </c>
      <c r="IW63" s="1">
        <f t="shared" si="67"/>
        <v>0</v>
      </c>
      <c r="IX63" s="1">
        <f t="shared" si="67"/>
        <v>0</v>
      </c>
      <c r="IY63" s="1">
        <f t="shared" si="67"/>
        <v>0</v>
      </c>
      <c r="IZ63" s="1">
        <f t="shared" si="67"/>
        <v>0</v>
      </c>
      <c r="JA63" s="1">
        <f t="shared" si="67"/>
        <v>0</v>
      </c>
      <c r="JB63" s="1">
        <f t="shared" si="67"/>
        <v>0</v>
      </c>
      <c r="JC63" s="1">
        <f t="shared" si="67"/>
        <v>0</v>
      </c>
      <c r="JD63" s="1">
        <f t="shared" si="67"/>
        <v>0</v>
      </c>
      <c r="JE63" s="1">
        <f t="shared" si="67"/>
        <v>0</v>
      </c>
      <c r="JF63" s="1">
        <f t="shared" si="67"/>
        <v>0</v>
      </c>
      <c r="JG63" s="1">
        <f t="shared" si="67"/>
        <v>0</v>
      </c>
    </row>
    <row r="64" spans="3:267" ht="12.75" hidden="1" customHeight="1" x14ac:dyDescent="0.25">
      <c r="C64" s="83" t="s">
        <v>81</v>
      </c>
      <c r="D64" s="59">
        <f>MAX(D60:D63)</f>
        <v>0</v>
      </c>
    </row>
    <row r="65" spans="16:267" ht="12.75" hidden="1" customHeight="1" x14ac:dyDescent="0.25">
      <c r="P65" s="2" t="s">
        <v>32</v>
      </c>
      <c r="Q65" s="62">
        <f>Q66/60</f>
        <v>0</v>
      </c>
      <c r="R65" s="62">
        <f t="shared" ref="R65:CC66" si="68">R66/60</f>
        <v>7.4334727993445576E-3</v>
      </c>
      <c r="S65" s="62">
        <f t="shared" si="68"/>
        <v>1.4866945598689115E-2</v>
      </c>
      <c r="T65" s="62">
        <f t="shared" si="68"/>
        <v>2.2300418398033671E-2</v>
      </c>
      <c r="U65" s="62">
        <f t="shared" si="68"/>
        <v>2.973389119737823E-2</v>
      </c>
      <c r="V65" s="62">
        <f t="shared" si="68"/>
        <v>3.716736399672279E-2</v>
      </c>
      <c r="W65" s="62">
        <f t="shared" si="68"/>
        <v>4.4600836796067342E-2</v>
      </c>
      <c r="X65" s="62">
        <f t="shared" si="68"/>
        <v>5.2034309595411901E-2</v>
      </c>
      <c r="Y65" s="62">
        <f t="shared" si="68"/>
        <v>5.946778239475646E-2</v>
      </c>
      <c r="Z65" s="62">
        <f t="shared" si="68"/>
        <v>6.690125519410102E-2</v>
      </c>
      <c r="AA65" s="62">
        <f t="shared" si="68"/>
        <v>7.4334727993445579E-2</v>
      </c>
      <c r="AB65" s="62">
        <f t="shared" si="68"/>
        <v>8.1768200792790138E-2</v>
      </c>
      <c r="AC65" s="62">
        <f t="shared" si="68"/>
        <v>8.9201673592134684E-2</v>
      </c>
      <c r="AD65" s="62">
        <f t="shared" si="68"/>
        <v>9.6635146391479243E-2</v>
      </c>
      <c r="AE65" s="62">
        <f t="shared" si="68"/>
        <v>0.1040686191908238</v>
      </c>
      <c r="AF65" s="62">
        <f t="shared" si="68"/>
        <v>0.11150209199016836</v>
      </c>
      <c r="AG65" s="62">
        <f t="shared" si="68"/>
        <v>0.11893556478951292</v>
      </c>
      <c r="AH65" s="62">
        <f t="shared" si="68"/>
        <v>0.12636903758885748</v>
      </c>
      <c r="AI65" s="62">
        <f t="shared" si="68"/>
        <v>0.13380251038820204</v>
      </c>
      <c r="AJ65" s="62">
        <f t="shared" si="68"/>
        <v>0.1412359831875466</v>
      </c>
      <c r="AK65" s="62">
        <f t="shared" si="68"/>
        <v>0.14866945598689116</v>
      </c>
      <c r="AL65" s="62">
        <f t="shared" si="68"/>
        <v>0.15610292878623572</v>
      </c>
      <c r="AM65" s="62">
        <f t="shared" si="68"/>
        <v>0.16353640158558028</v>
      </c>
      <c r="AN65" s="62">
        <f t="shared" si="68"/>
        <v>0.17096987438492484</v>
      </c>
      <c r="AO65" s="62">
        <f t="shared" si="68"/>
        <v>0.17840334718426937</v>
      </c>
      <c r="AP65" s="62">
        <f t="shared" si="68"/>
        <v>0.18583681998361395</v>
      </c>
      <c r="AQ65" s="62">
        <f t="shared" si="68"/>
        <v>0.19327029278295849</v>
      </c>
      <c r="AR65" s="62">
        <f t="shared" si="68"/>
        <v>0.20070376558230307</v>
      </c>
      <c r="AS65" s="62">
        <f t="shared" si="68"/>
        <v>0.2081372383816476</v>
      </c>
      <c r="AT65" s="62">
        <f t="shared" si="68"/>
        <v>0.21557071118099219</v>
      </c>
      <c r="AU65" s="62">
        <f t="shared" si="68"/>
        <v>0.22300418398033672</v>
      </c>
      <c r="AV65" s="62">
        <f t="shared" si="68"/>
        <v>0.23043765677968128</v>
      </c>
      <c r="AW65" s="62">
        <f t="shared" si="68"/>
        <v>0.23787112957902584</v>
      </c>
      <c r="AX65" s="62">
        <f t="shared" si="68"/>
        <v>0.24530460237837037</v>
      </c>
      <c r="AY65" s="62">
        <f t="shared" si="68"/>
        <v>0.25273807517771496</v>
      </c>
      <c r="AZ65" s="62">
        <f t="shared" si="68"/>
        <v>0.26017154797705949</v>
      </c>
      <c r="BA65" s="62">
        <f t="shared" si="68"/>
        <v>0.26760502077640408</v>
      </c>
      <c r="BB65" s="62">
        <f t="shared" si="68"/>
        <v>0.27503849357574861</v>
      </c>
      <c r="BC65" s="62">
        <f t="shared" si="68"/>
        <v>0.2824719663750932</v>
      </c>
      <c r="BD65" s="62">
        <f t="shared" si="68"/>
        <v>0.28990543917443773</v>
      </c>
      <c r="BE65" s="62">
        <f t="shared" si="68"/>
        <v>0.29733891197378232</v>
      </c>
      <c r="BF65" s="62">
        <f t="shared" si="68"/>
        <v>0.30477238477312685</v>
      </c>
      <c r="BG65" s="62">
        <f t="shared" si="68"/>
        <v>0.31220585757247143</v>
      </c>
      <c r="BH65" s="62">
        <f t="shared" si="68"/>
        <v>0.31963933037181597</v>
      </c>
      <c r="BI65" s="62">
        <f t="shared" si="68"/>
        <v>0.32707280317116055</v>
      </c>
      <c r="BJ65" s="62">
        <f t="shared" si="68"/>
        <v>0.33450627597050508</v>
      </c>
      <c r="BK65" s="62">
        <f t="shared" si="68"/>
        <v>0.34193974876984967</v>
      </c>
      <c r="BL65" s="62">
        <f t="shared" si="68"/>
        <v>0.3493732215691942</v>
      </c>
      <c r="BM65" s="62">
        <f t="shared" si="68"/>
        <v>0.35680669436853873</v>
      </c>
      <c r="BN65" s="62">
        <f t="shared" si="68"/>
        <v>0.36424016716788332</v>
      </c>
      <c r="BO65" s="62">
        <f t="shared" si="68"/>
        <v>0.37167363996722791</v>
      </c>
      <c r="BP65" s="62">
        <f t="shared" si="68"/>
        <v>0.37910711276657238</v>
      </c>
      <c r="BQ65" s="62">
        <f t="shared" si="68"/>
        <v>0.38654058556591697</v>
      </c>
      <c r="BR65" s="62">
        <f t="shared" si="68"/>
        <v>0.3939740583652615</v>
      </c>
      <c r="BS65" s="62">
        <f t="shared" si="68"/>
        <v>0.40140753116460615</v>
      </c>
      <c r="BT65" s="62">
        <f t="shared" si="68"/>
        <v>0.40884100396395062</v>
      </c>
      <c r="BU65" s="62">
        <f t="shared" si="68"/>
        <v>0.41627447676329521</v>
      </c>
      <c r="BV65" s="62">
        <f t="shared" si="68"/>
        <v>0.42370794956263974</v>
      </c>
      <c r="BW65" s="62">
        <f t="shared" si="68"/>
        <v>0.43114142236198438</v>
      </c>
      <c r="BX65" s="62">
        <f t="shared" si="68"/>
        <v>0.43857489516132886</v>
      </c>
      <c r="BY65" s="62">
        <f t="shared" si="68"/>
        <v>0.44600836796067345</v>
      </c>
      <c r="BZ65" s="62">
        <f t="shared" si="68"/>
        <v>0.45344184076001798</v>
      </c>
      <c r="CA65" s="62">
        <f t="shared" si="68"/>
        <v>0.46087531355936256</v>
      </c>
      <c r="CB65" s="62">
        <f t="shared" si="68"/>
        <v>0.4683087863587071</v>
      </c>
      <c r="CC65" s="62">
        <f t="shared" si="68"/>
        <v>0.47574225915805168</v>
      </c>
      <c r="CD65" s="62">
        <f t="shared" ref="CD65:EO66" si="69">CD66/60</f>
        <v>0.48317573195739627</v>
      </c>
      <c r="CE65" s="62">
        <f t="shared" si="69"/>
        <v>0.49060920475674075</v>
      </c>
      <c r="CF65" s="62">
        <f t="shared" si="69"/>
        <v>0.49804267755608539</v>
      </c>
      <c r="CG65" s="62">
        <f t="shared" si="69"/>
        <v>0.50547615035542992</v>
      </c>
      <c r="CH65" s="62">
        <f t="shared" si="69"/>
        <v>0.51290962315477451</v>
      </c>
      <c r="CI65" s="62">
        <f t="shared" si="69"/>
        <v>0.52034309595411898</v>
      </c>
      <c r="CJ65" s="62">
        <f t="shared" si="69"/>
        <v>0.52777656875346357</v>
      </c>
      <c r="CK65" s="62">
        <f t="shared" si="69"/>
        <v>0.53521004155280816</v>
      </c>
      <c r="CL65" s="62">
        <f t="shared" si="69"/>
        <v>0.54264351435215263</v>
      </c>
      <c r="CM65" s="62">
        <f t="shared" si="69"/>
        <v>0.55007698715149722</v>
      </c>
      <c r="CN65" s="62">
        <f t="shared" si="69"/>
        <v>0.55751045995084181</v>
      </c>
      <c r="CO65" s="62">
        <f t="shared" si="69"/>
        <v>0.56494393275018639</v>
      </c>
      <c r="CP65" s="62">
        <f t="shared" si="69"/>
        <v>0.57237740554953098</v>
      </c>
      <c r="CQ65" s="62">
        <f t="shared" si="69"/>
        <v>0.57981087834887546</v>
      </c>
      <c r="CR65" s="62">
        <f t="shared" si="69"/>
        <v>0.58724435114822005</v>
      </c>
      <c r="CS65" s="62">
        <f t="shared" si="69"/>
        <v>0.59467782394756463</v>
      </c>
      <c r="CT65" s="62">
        <f t="shared" si="69"/>
        <v>0.60211129674690911</v>
      </c>
      <c r="CU65" s="62">
        <f t="shared" si="69"/>
        <v>0.6095447695462537</v>
      </c>
      <c r="CV65" s="62">
        <f t="shared" si="69"/>
        <v>0.61697824234559817</v>
      </c>
      <c r="CW65" s="62">
        <f t="shared" si="69"/>
        <v>0.62441171514494287</v>
      </c>
      <c r="CX65" s="62">
        <f t="shared" si="69"/>
        <v>0.63184518794428746</v>
      </c>
      <c r="CY65" s="62">
        <f t="shared" si="69"/>
        <v>0.63927866074363193</v>
      </c>
      <c r="CZ65" s="62">
        <f t="shared" si="69"/>
        <v>0.64671213354297641</v>
      </c>
      <c r="DA65" s="62">
        <f t="shared" si="69"/>
        <v>0.65414560634232111</v>
      </c>
      <c r="DB65" s="62">
        <f t="shared" si="69"/>
        <v>0.66157907914166558</v>
      </c>
      <c r="DC65" s="62">
        <f t="shared" si="69"/>
        <v>0.66901255194101017</v>
      </c>
      <c r="DD65" s="62">
        <f t="shared" si="69"/>
        <v>0.67644602474035465</v>
      </c>
      <c r="DE65" s="62">
        <f t="shared" si="69"/>
        <v>0.68387949753969934</v>
      </c>
      <c r="DF65" s="62">
        <f t="shared" si="69"/>
        <v>0.69131297033904393</v>
      </c>
      <c r="DG65" s="62">
        <f t="shared" si="69"/>
        <v>0.69874644313838841</v>
      </c>
      <c r="DH65" s="62">
        <f t="shared" si="69"/>
        <v>0.70617991593773288</v>
      </c>
      <c r="DI65" s="62">
        <f t="shared" si="69"/>
        <v>0.71361338873707747</v>
      </c>
      <c r="DJ65" s="62">
        <f t="shared" si="69"/>
        <v>0.72104686153642206</v>
      </c>
      <c r="DK65" s="62">
        <f t="shared" si="69"/>
        <v>0.72848033433576664</v>
      </c>
      <c r="DL65" s="62">
        <f t="shared" si="69"/>
        <v>0.73591380713511123</v>
      </c>
      <c r="DM65" s="62">
        <f t="shared" si="69"/>
        <v>0.74334727993445582</v>
      </c>
      <c r="DN65" s="62">
        <f t="shared" si="69"/>
        <v>0.75078075273380029</v>
      </c>
      <c r="DO65" s="62">
        <f t="shared" si="69"/>
        <v>0.75821422553314477</v>
      </c>
      <c r="DP65" s="62">
        <f t="shared" si="69"/>
        <v>0.76564769833248947</v>
      </c>
      <c r="DQ65" s="62">
        <f t="shared" si="69"/>
        <v>0.77308117113183394</v>
      </c>
      <c r="DR65" s="62">
        <f t="shared" si="69"/>
        <v>0.78051464393117853</v>
      </c>
      <c r="DS65" s="62">
        <f t="shared" si="69"/>
        <v>0.78794811673052301</v>
      </c>
      <c r="DT65" s="62">
        <f t="shared" si="69"/>
        <v>0.79538158952986771</v>
      </c>
      <c r="DU65" s="62">
        <f t="shared" si="69"/>
        <v>0.80281506232921229</v>
      </c>
      <c r="DV65" s="62">
        <f t="shared" si="69"/>
        <v>0.81024853512855677</v>
      </c>
      <c r="DW65" s="62">
        <f t="shared" si="69"/>
        <v>0.81768200792790124</v>
      </c>
      <c r="DX65" s="62">
        <f t="shared" si="69"/>
        <v>0.82511548072724594</v>
      </c>
      <c r="DY65" s="62">
        <f t="shared" si="69"/>
        <v>0.83254895352659042</v>
      </c>
      <c r="DZ65" s="62">
        <f t="shared" si="69"/>
        <v>0.83998242632593501</v>
      </c>
      <c r="EA65" s="62">
        <f t="shared" si="69"/>
        <v>0.84741589912527948</v>
      </c>
      <c r="EB65" s="62">
        <f t="shared" si="69"/>
        <v>0.85484937192462418</v>
      </c>
      <c r="EC65" s="62">
        <f t="shared" si="69"/>
        <v>0.86228284472396877</v>
      </c>
      <c r="ED65" s="62">
        <f t="shared" si="69"/>
        <v>0.86971631752331313</v>
      </c>
      <c r="EE65" s="62">
        <f t="shared" si="69"/>
        <v>0.87714979032265772</v>
      </c>
      <c r="EF65" s="62">
        <f t="shared" si="69"/>
        <v>0.88458326312200231</v>
      </c>
      <c r="EG65" s="62">
        <f t="shared" si="69"/>
        <v>0.89201673592134689</v>
      </c>
      <c r="EH65" s="62">
        <f t="shared" si="69"/>
        <v>0.89945020872069148</v>
      </c>
      <c r="EI65" s="62">
        <f t="shared" si="69"/>
        <v>0.90688368152003596</v>
      </c>
      <c r="EJ65" s="62">
        <f t="shared" si="69"/>
        <v>0.91431715431938065</v>
      </c>
      <c r="EK65" s="62">
        <f t="shared" si="69"/>
        <v>0.92175062711872513</v>
      </c>
      <c r="EL65" s="62">
        <f t="shared" si="69"/>
        <v>0.92918409991806961</v>
      </c>
      <c r="EM65" s="62">
        <f t="shared" si="69"/>
        <v>0.93661757271741419</v>
      </c>
      <c r="EN65" s="62">
        <f t="shared" si="69"/>
        <v>0.94405104551675878</v>
      </c>
      <c r="EO65" s="62">
        <f t="shared" si="69"/>
        <v>0.95148451831610337</v>
      </c>
      <c r="EP65" s="62">
        <f t="shared" ref="EP65:HA66" si="70">EP66/60</f>
        <v>0.95891799111544784</v>
      </c>
      <c r="EQ65" s="62">
        <f t="shared" si="70"/>
        <v>0.96635146391479254</v>
      </c>
      <c r="ER65" s="62">
        <f t="shared" si="70"/>
        <v>0.97378493671413713</v>
      </c>
      <c r="ES65" s="62">
        <f t="shared" si="70"/>
        <v>0.98121840951348149</v>
      </c>
      <c r="ET65" s="62">
        <f t="shared" si="70"/>
        <v>0.98865188231282608</v>
      </c>
      <c r="EU65" s="62">
        <f t="shared" si="70"/>
        <v>0.99608535511217078</v>
      </c>
      <c r="EV65" s="62">
        <f t="shared" si="70"/>
        <v>1.0035188279115153</v>
      </c>
      <c r="EW65" s="62">
        <f t="shared" si="70"/>
        <v>1.0109523007108598</v>
      </c>
      <c r="EX65" s="62">
        <f t="shared" si="70"/>
        <v>1.0183857735102044</v>
      </c>
      <c r="EY65" s="62">
        <f t="shared" si="70"/>
        <v>1.025819246309549</v>
      </c>
      <c r="EZ65" s="62">
        <f t="shared" si="70"/>
        <v>1.0332527191088936</v>
      </c>
      <c r="FA65" s="62">
        <f t="shared" si="70"/>
        <v>1.040686191908238</v>
      </c>
      <c r="FB65" s="62">
        <f t="shared" si="70"/>
        <v>1.0481196647075826</v>
      </c>
      <c r="FC65" s="62">
        <f t="shared" si="70"/>
        <v>1.0555531375069271</v>
      </c>
      <c r="FD65" s="62">
        <f t="shared" si="70"/>
        <v>1.0629866103062717</v>
      </c>
      <c r="FE65" s="62">
        <f t="shared" si="70"/>
        <v>1.0704200831056163</v>
      </c>
      <c r="FF65" s="62">
        <f t="shared" si="70"/>
        <v>1.0778535559049609</v>
      </c>
      <c r="FG65" s="62">
        <f t="shared" si="70"/>
        <v>1.0852870287043053</v>
      </c>
      <c r="FH65" s="62">
        <f t="shared" si="70"/>
        <v>1.0927205015036499</v>
      </c>
      <c r="FI65" s="62">
        <f t="shared" si="70"/>
        <v>1.1001539743029944</v>
      </c>
      <c r="FJ65" s="62">
        <f t="shared" si="70"/>
        <v>1.107587447102339</v>
      </c>
      <c r="FK65" s="62">
        <f t="shared" si="70"/>
        <v>1.1150209199016836</v>
      </c>
      <c r="FL65" s="62">
        <f t="shared" si="70"/>
        <v>1.122454392701028</v>
      </c>
      <c r="FM65" s="62">
        <f t="shared" si="70"/>
        <v>1.1298878655003728</v>
      </c>
      <c r="FN65" s="62">
        <f t="shared" si="70"/>
        <v>1.1373213382997174</v>
      </c>
      <c r="FO65" s="62">
        <f t="shared" si="70"/>
        <v>1.144754811099062</v>
      </c>
      <c r="FP65" s="62">
        <f t="shared" si="70"/>
        <v>1.1521882838984063</v>
      </c>
      <c r="FQ65" s="62">
        <f t="shared" si="70"/>
        <v>1.1596217566977509</v>
      </c>
      <c r="FR65" s="62">
        <f t="shared" si="70"/>
        <v>1.1670552294970955</v>
      </c>
      <c r="FS65" s="62">
        <f t="shared" si="70"/>
        <v>1.1744887022964401</v>
      </c>
      <c r="FT65" s="62">
        <f t="shared" si="70"/>
        <v>1.1819221750957847</v>
      </c>
      <c r="FU65" s="62">
        <f t="shared" si="70"/>
        <v>1.1893556478951293</v>
      </c>
      <c r="FV65" s="62">
        <f t="shared" si="70"/>
        <v>1.1967891206944736</v>
      </c>
      <c r="FW65" s="62">
        <f t="shared" si="70"/>
        <v>1.2042225934938182</v>
      </c>
      <c r="FX65" s="62">
        <f t="shared" si="70"/>
        <v>1.211656066293163</v>
      </c>
      <c r="FY65" s="62">
        <f t="shared" si="70"/>
        <v>1.2190895390925074</v>
      </c>
      <c r="FZ65" s="62">
        <f t="shared" si="70"/>
        <v>1.2265230118918522</v>
      </c>
      <c r="GA65" s="62">
        <f t="shared" si="70"/>
        <v>1.2339564846911963</v>
      </c>
      <c r="GB65" s="62">
        <f t="shared" si="70"/>
        <v>1.2413899574905409</v>
      </c>
      <c r="GC65" s="62">
        <f t="shared" si="70"/>
        <v>1.2488234302898857</v>
      </c>
      <c r="GD65" s="62">
        <f t="shared" si="70"/>
        <v>1.2562569030892301</v>
      </c>
      <c r="GE65" s="62">
        <f t="shared" si="70"/>
        <v>1.2636903758885749</v>
      </c>
      <c r="GF65" s="62">
        <f t="shared" si="70"/>
        <v>1.2711238486879195</v>
      </c>
      <c r="GG65" s="62">
        <f t="shared" si="70"/>
        <v>1.2785573214872639</v>
      </c>
      <c r="GH65" s="62">
        <f t="shared" si="70"/>
        <v>1.2859907942866085</v>
      </c>
      <c r="GI65" s="62">
        <f t="shared" si="70"/>
        <v>1.2934242670859528</v>
      </c>
      <c r="GJ65" s="62">
        <f t="shared" si="70"/>
        <v>1.3008577398852976</v>
      </c>
      <c r="GK65" s="62">
        <f t="shared" si="70"/>
        <v>1.3082912126846422</v>
      </c>
      <c r="GL65" s="62">
        <f t="shared" si="70"/>
        <v>1.3157246854839866</v>
      </c>
      <c r="GM65" s="62">
        <f t="shared" si="70"/>
        <v>1.3231581582833312</v>
      </c>
      <c r="GN65" s="62">
        <f t="shared" si="70"/>
        <v>1.330591631082676</v>
      </c>
      <c r="GO65" s="62">
        <f t="shared" si="70"/>
        <v>1.3380251038820203</v>
      </c>
      <c r="GP65" s="62">
        <f t="shared" si="70"/>
        <v>1.3454585766813649</v>
      </c>
      <c r="GQ65" s="62">
        <f t="shared" si="70"/>
        <v>1.3528920494807093</v>
      </c>
      <c r="GR65" s="62">
        <f t="shared" si="70"/>
        <v>1.3603255222800539</v>
      </c>
      <c r="GS65" s="62">
        <f t="shared" si="70"/>
        <v>1.3677589950793987</v>
      </c>
      <c r="GT65" s="62">
        <f t="shared" si="70"/>
        <v>1.3751924678787431</v>
      </c>
      <c r="GU65" s="62">
        <f t="shared" si="70"/>
        <v>1.3826259406780879</v>
      </c>
      <c r="GV65" s="62">
        <f t="shared" si="70"/>
        <v>1.3900594134774322</v>
      </c>
      <c r="GW65" s="62">
        <f t="shared" si="70"/>
        <v>1.3974928862767768</v>
      </c>
      <c r="GX65" s="62">
        <f t="shared" si="70"/>
        <v>1.4049263590761214</v>
      </c>
      <c r="GY65" s="62">
        <f t="shared" si="70"/>
        <v>1.4123598318754658</v>
      </c>
      <c r="GZ65" s="62">
        <f t="shared" si="70"/>
        <v>1.4197933046748106</v>
      </c>
      <c r="HA65" s="62">
        <f t="shared" si="70"/>
        <v>1.4272267774741549</v>
      </c>
      <c r="HB65" s="62">
        <f t="shared" ref="HB65:HQ66" si="71">HB66/60</f>
        <v>1.4346602502734995</v>
      </c>
      <c r="HC65" s="62">
        <f t="shared" si="71"/>
        <v>1.4420937230728441</v>
      </c>
      <c r="HD65" s="62">
        <f t="shared" si="71"/>
        <v>1.4495271958721889</v>
      </c>
      <c r="HE65" s="62">
        <f t="shared" si="71"/>
        <v>1.4569606686715333</v>
      </c>
      <c r="HF65" s="62">
        <f t="shared" si="71"/>
        <v>1.4643941414708777</v>
      </c>
      <c r="HG65" s="62">
        <f t="shared" si="71"/>
        <v>1.4718276142702225</v>
      </c>
      <c r="HH65" s="62">
        <f t="shared" si="71"/>
        <v>1.4792610870695668</v>
      </c>
      <c r="HI65" s="62">
        <f t="shared" si="71"/>
        <v>1.4866945598689116</v>
      </c>
      <c r="HJ65" s="62">
        <f t="shared" si="71"/>
        <v>1.494128032668256</v>
      </c>
      <c r="HK65" s="62">
        <f t="shared" si="71"/>
        <v>1.5015615054676006</v>
      </c>
      <c r="HL65" s="62">
        <f t="shared" si="71"/>
        <v>1.5089949782669452</v>
      </c>
      <c r="HM65" s="62">
        <f t="shared" si="71"/>
        <v>1.5164284510662895</v>
      </c>
      <c r="HN65" s="62">
        <f t="shared" si="71"/>
        <v>1.5238619238656343</v>
      </c>
      <c r="HO65" s="62">
        <f t="shared" si="71"/>
        <v>1.5312953966649789</v>
      </c>
      <c r="HP65" s="62">
        <f t="shared" si="71"/>
        <v>1.5387288694643233</v>
      </c>
      <c r="HQ65" s="62">
        <f t="shared" si="71"/>
        <v>1.5461623422636679</v>
      </c>
      <c r="HR65" s="62">
        <f t="shared" ref="HR65:IG66" si="72">HR66/60</f>
        <v>1.5535958150630125</v>
      </c>
      <c r="HS65" s="62">
        <f t="shared" si="72"/>
        <v>1.5610292878623571</v>
      </c>
      <c r="HT65" s="62">
        <f t="shared" si="72"/>
        <v>1.5684627606617016</v>
      </c>
      <c r="HU65" s="62">
        <f t="shared" si="72"/>
        <v>1.575896233461046</v>
      </c>
      <c r="HV65" s="62">
        <f t="shared" si="72"/>
        <v>1.5833297062603906</v>
      </c>
      <c r="HW65" s="62">
        <f t="shared" si="72"/>
        <v>1.5907631790597354</v>
      </c>
      <c r="HX65" s="62">
        <f t="shared" si="72"/>
        <v>1.5981966518590798</v>
      </c>
      <c r="HY65" s="62">
        <f t="shared" si="72"/>
        <v>1.6056301246584246</v>
      </c>
      <c r="HZ65" s="62">
        <f t="shared" si="72"/>
        <v>1.6130635974577687</v>
      </c>
      <c r="IA65" s="62">
        <f t="shared" si="72"/>
        <v>1.6204970702571135</v>
      </c>
      <c r="IB65" s="62">
        <f t="shared" si="72"/>
        <v>1.6279305430564581</v>
      </c>
      <c r="IC65" s="62">
        <f t="shared" si="72"/>
        <v>1.6353640158558025</v>
      </c>
      <c r="ID65" s="62">
        <f t="shared" si="72"/>
        <v>1.6427974886551473</v>
      </c>
      <c r="IE65" s="62">
        <f t="shared" si="72"/>
        <v>1.6502309614544919</v>
      </c>
      <c r="IF65" s="62">
        <f t="shared" si="72"/>
        <v>1.6576644342538362</v>
      </c>
      <c r="IG65" s="62">
        <f t="shared" si="72"/>
        <v>1.6650979070531808</v>
      </c>
      <c r="IH65" s="62">
        <f t="shared" ref="IH65:IW66" si="73">IH66/60</f>
        <v>1.6725313798525256</v>
      </c>
      <c r="II65" s="62">
        <f t="shared" si="73"/>
        <v>1.67996485265187</v>
      </c>
      <c r="IJ65" s="62">
        <f t="shared" si="73"/>
        <v>1.6873983254512146</v>
      </c>
      <c r="IK65" s="62">
        <f t="shared" si="73"/>
        <v>1.694831798250559</v>
      </c>
      <c r="IL65" s="62">
        <f t="shared" si="73"/>
        <v>1.7022652710499035</v>
      </c>
      <c r="IM65" s="62">
        <f t="shared" si="73"/>
        <v>1.7096987438492484</v>
      </c>
      <c r="IN65" s="62">
        <f t="shared" si="73"/>
        <v>1.7171322166485927</v>
      </c>
      <c r="IO65" s="62">
        <f t="shared" si="73"/>
        <v>1.7245656894479375</v>
      </c>
      <c r="IP65" s="62">
        <f t="shared" si="73"/>
        <v>1.7319991622472819</v>
      </c>
      <c r="IQ65" s="62">
        <f t="shared" si="73"/>
        <v>1.7394326350466263</v>
      </c>
      <c r="IR65" s="62">
        <f t="shared" si="73"/>
        <v>1.7468661078459711</v>
      </c>
      <c r="IS65" s="62">
        <f t="shared" si="73"/>
        <v>1.7542995806453154</v>
      </c>
      <c r="IT65" s="62">
        <f t="shared" si="73"/>
        <v>1.7617330534446602</v>
      </c>
      <c r="IU65" s="62">
        <f t="shared" si="73"/>
        <v>1.7691665262440046</v>
      </c>
      <c r="IV65" s="62">
        <f t="shared" si="73"/>
        <v>1.7765999990433492</v>
      </c>
      <c r="IW65" s="62">
        <f t="shared" si="73"/>
        <v>1.7840334718426938</v>
      </c>
      <c r="IX65" s="62">
        <f t="shared" ref="IX65:JG66" si="74">IX66/60</f>
        <v>1.7914669446420384</v>
      </c>
      <c r="IY65" s="62">
        <f t="shared" si="74"/>
        <v>1.798900417441383</v>
      </c>
      <c r="IZ65" s="62">
        <f t="shared" si="74"/>
        <v>1.8063338902407273</v>
      </c>
      <c r="JA65" s="62">
        <f t="shared" si="74"/>
        <v>1.8137673630400719</v>
      </c>
      <c r="JB65" s="62">
        <f t="shared" si="74"/>
        <v>1.8212008358394165</v>
      </c>
      <c r="JC65" s="62">
        <f t="shared" si="74"/>
        <v>1.8286343086387613</v>
      </c>
      <c r="JD65" s="62">
        <f t="shared" si="74"/>
        <v>1.8360677814381057</v>
      </c>
      <c r="JE65" s="62">
        <f t="shared" si="74"/>
        <v>1.8435012542374503</v>
      </c>
      <c r="JF65" s="62">
        <f t="shared" si="74"/>
        <v>1.8509347270367948</v>
      </c>
      <c r="JG65" s="62">
        <f t="shared" si="74"/>
        <v>1.8583681998361392</v>
      </c>
    </row>
    <row r="66" spans="16:267" ht="12.75" hidden="1" customHeight="1" x14ac:dyDescent="0.25">
      <c r="P66" s="2" t="s">
        <v>33</v>
      </c>
      <c r="Q66" s="62">
        <f t="shared" ref="Q66:AV66" si="75">Q67/60</f>
        <v>0</v>
      </c>
      <c r="R66" s="62">
        <f t="shared" si="75"/>
        <v>0.44600836796067345</v>
      </c>
      <c r="S66" s="62">
        <f t="shared" si="75"/>
        <v>0.89201673592134689</v>
      </c>
      <c r="T66" s="62">
        <f t="shared" si="75"/>
        <v>1.3380251038820203</v>
      </c>
      <c r="U66" s="62">
        <f t="shared" si="75"/>
        <v>1.7840334718426938</v>
      </c>
      <c r="V66" s="62">
        <f t="shared" si="75"/>
        <v>2.2300418398033672</v>
      </c>
      <c r="W66" s="62">
        <f t="shared" si="75"/>
        <v>2.6760502077640407</v>
      </c>
      <c r="X66" s="62">
        <f t="shared" si="75"/>
        <v>3.1220585757247141</v>
      </c>
      <c r="Y66" s="62">
        <f t="shared" si="75"/>
        <v>3.5680669436853876</v>
      </c>
      <c r="Z66" s="62">
        <f t="shared" si="75"/>
        <v>4.014075311646061</v>
      </c>
      <c r="AA66" s="62">
        <f t="shared" si="75"/>
        <v>4.4600836796067345</v>
      </c>
      <c r="AB66" s="62">
        <f t="shared" si="75"/>
        <v>4.9060920475674079</v>
      </c>
      <c r="AC66" s="62">
        <f t="shared" si="75"/>
        <v>5.3521004155280814</v>
      </c>
      <c r="AD66" s="62">
        <f t="shared" si="75"/>
        <v>5.7981087834887548</v>
      </c>
      <c r="AE66" s="62">
        <f t="shared" si="75"/>
        <v>6.2441171514494282</v>
      </c>
      <c r="AF66" s="62">
        <f t="shared" si="75"/>
        <v>6.6901255194101017</v>
      </c>
      <c r="AG66" s="62">
        <f t="shared" si="75"/>
        <v>7.1361338873707751</v>
      </c>
      <c r="AH66" s="62">
        <f t="shared" si="75"/>
        <v>7.5821422553314486</v>
      </c>
      <c r="AI66" s="62">
        <f t="shared" si="75"/>
        <v>8.028150623292122</v>
      </c>
      <c r="AJ66" s="62">
        <f t="shared" si="75"/>
        <v>8.4741589912527964</v>
      </c>
      <c r="AK66" s="62">
        <f t="shared" si="75"/>
        <v>8.9201673592134689</v>
      </c>
      <c r="AL66" s="62">
        <f t="shared" si="75"/>
        <v>9.3661757271741433</v>
      </c>
      <c r="AM66" s="62">
        <f t="shared" si="75"/>
        <v>9.8121840951348158</v>
      </c>
      <c r="AN66" s="62">
        <f t="shared" si="75"/>
        <v>10.25819246309549</v>
      </c>
      <c r="AO66" s="62">
        <f t="shared" si="75"/>
        <v>10.704200831056163</v>
      </c>
      <c r="AP66" s="62">
        <f t="shared" si="75"/>
        <v>11.150209199016837</v>
      </c>
      <c r="AQ66" s="62">
        <f t="shared" si="75"/>
        <v>11.59621756697751</v>
      </c>
      <c r="AR66" s="62">
        <f t="shared" si="75"/>
        <v>12.042225934938184</v>
      </c>
      <c r="AS66" s="62">
        <f t="shared" si="75"/>
        <v>12.488234302898856</v>
      </c>
      <c r="AT66" s="62">
        <f t="shared" si="75"/>
        <v>12.934242670859531</v>
      </c>
      <c r="AU66" s="62">
        <f t="shared" si="75"/>
        <v>13.380251038820203</v>
      </c>
      <c r="AV66" s="62">
        <f t="shared" si="75"/>
        <v>13.826259406780878</v>
      </c>
      <c r="AW66" s="62">
        <f t="shared" si="68"/>
        <v>14.27226777474155</v>
      </c>
      <c r="AX66" s="62">
        <f t="shared" si="68"/>
        <v>14.718276142702223</v>
      </c>
      <c r="AY66" s="62">
        <f t="shared" si="68"/>
        <v>15.164284510662897</v>
      </c>
      <c r="AZ66" s="62">
        <f t="shared" si="68"/>
        <v>15.61029287862357</v>
      </c>
      <c r="BA66" s="62">
        <f t="shared" si="68"/>
        <v>16.056301246584244</v>
      </c>
      <c r="BB66" s="62">
        <f t="shared" si="68"/>
        <v>16.502309614544917</v>
      </c>
      <c r="BC66" s="62">
        <f t="shared" si="68"/>
        <v>16.948317982505593</v>
      </c>
      <c r="BD66" s="62">
        <f t="shared" si="68"/>
        <v>17.394326350466265</v>
      </c>
      <c r="BE66" s="62">
        <f t="shared" si="68"/>
        <v>17.840334718426938</v>
      </c>
      <c r="BF66" s="62">
        <f t="shared" si="68"/>
        <v>18.28634308638761</v>
      </c>
      <c r="BG66" s="62">
        <f t="shared" si="68"/>
        <v>18.732351454348287</v>
      </c>
      <c r="BH66" s="62">
        <f t="shared" si="68"/>
        <v>19.178359822308959</v>
      </c>
      <c r="BI66" s="62">
        <f t="shared" si="68"/>
        <v>19.624368190269632</v>
      </c>
      <c r="BJ66" s="62">
        <f t="shared" si="68"/>
        <v>20.070376558230304</v>
      </c>
      <c r="BK66" s="62">
        <f t="shared" si="68"/>
        <v>20.51638492619098</v>
      </c>
      <c r="BL66" s="62">
        <f t="shared" si="68"/>
        <v>20.962393294151653</v>
      </c>
      <c r="BM66" s="62">
        <f t="shared" si="68"/>
        <v>21.408401662112325</v>
      </c>
      <c r="BN66" s="62">
        <f t="shared" si="68"/>
        <v>21.854410030072998</v>
      </c>
      <c r="BO66" s="62">
        <f t="shared" si="68"/>
        <v>22.300418398033674</v>
      </c>
      <c r="BP66" s="62">
        <f t="shared" si="68"/>
        <v>22.746426765994343</v>
      </c>
      <c r="BQ66" s="62">
        <f t="shared" si="68"/>
        <v>23.192435133955019</v>
      </c>
      <c r="BR66" s="62">
        <f t="shared" si="68"/>
        <v>23.638443501915692</v>
      </c>
      <c r="BS66" s="62">
        <f t="shared" si="68"/>
        <v>24.084451869876368</v>
      </c>
      <c r="BT66" s="62">
        <f t="shared" si="68"/>
        <v>24.530460237837037</v>
      </c>
      <c r="BU66" s="62">
        <f t="shared" si="68"/>
        <v>24.976468605797713</v>
      </c>
      <c r="BV66" s="62">
        <f t="shared" si="68"/>
        <v>25.422476973758386</v>
      </c>
      <c r="BW66" s="62">
        <f t="shared" si="68"/>
        <v>25.868485341719062</v>
      </c>
      <c r="BX66" s="62">
        <f t="shared" si="68"/>
        <v>26.314493709679731</v>
      </c>
      <c r="BY66" s="62">
        <f t="shared" si="68"/>
        <v>26.760502077640407</v>
      </c>
      <c r="BZ66" s="62">
        <f t="shared" si="68"/>
        <v>27.206510445601079</v>
      </c>
      <c r="CA66" s="62">
        <f t="shared" si="68"/>
        <v>27.652518813561755</v>
      </c>
      <c r="CB66" s="62">
        <f t="shared" si="68"/>
        <v>28.098527181522424</v>
      </c>
      <c r="CC66" s="62">
        <f t="shared" si="68"/>
        <v>28.544535549483101</v>
      </c>
      <c r="CD66" s="62">
        <f t="shared" si="69"/>
        <v>28.990543917443777</v>
      </c>
      <c r="CE66" s="62">
        <f t="shared" si="69"/>
        <v>29.436552285404446</v>
      </c>
      <c r="CF66" s="62">
        <f t="shared" si="69"/>
        <v>29.882560653365122</v>
      </c>
      <c r="CG66" s="62">
        <f t="shared" si="69"/>
        <v>30.328569021325794</v>
      </c>
      <c r="CH66" s="62">
        <f t="shared" si="69"/>
        <v>30.77457738928647</v>
      </c>
      <c r="CI66" s="62">
        <f t="shared" si="69"/>
        <v>31.220585757247139</v>
      </c>
      <c r="CJ66" s="62">
        <f t="shared" si="69"/>
        <v>31.666594125207816</v>
      </c>
      <c r="CK66" s="62">
        <f t="shared" si="69"/>
        <v>32.112602493168488</v>
      </c>
      <c r="CL66" s="62">
        <f t="shared" si="69"/>
        <v>32.558610861129161</v>
      </c>
      <c r="CM66" s="62">
        <f t="shared" si="69"/>
        <v>33.004619229089833</v>
      </c>
      <c r="CN66" s="62">
        <f t="shared" si="69"/>
        <v>33.450627597050506</v>
      </c>
      <c r="CO66" s="62">
        <f t="shared" si="69"/>
        <v>33.896635965011185</v>
      </c>
      <c r="CP66" s="62">
        <f t="shared" si="69"/>
        <v>34.342644332971858</v>
      </c>
      <c r="CQ66" s="62">
        <f t="shared" si="69"/>
        <v>34.788652700932531</v>
      </c>
      <c r="CR66" s="62">
        <f t="shared" si="69"/>
        <v>35.234661068893203</v>
      </c>
      <c r="CS66" s="62">
        <f t="shared" si="69"/>
        <v>35.680669436853876</v>
      </c>
      <c r="CT66" s="62">
        <f t="shared" si="69"/>
        <v>36.126677804814548</v>
      </c>
      <c r="CU66" s="62">
        <f t="shared" si="69"/>
        <v>36.572686172775221</v>
      </c>
      <c r="CV66" s="62">
        <f t="shared" si="69"/>
        <v>37.018694540735893</v>
      </c>
      <c r="CW66" s="62">
        <f t="shared" si="69"/>
        <v>37.464702908696573</v>
      </c>
      <c r="CX66" s="62">
        <f t="shared" si="69"/>
        <v>37.910711276657246</v>
      </c>
      <c r="CY66" s="62">
        <f t="shared" si="69"/>
        <v>38.356719644617918</v>
      </c>
      <c r="CZ66" s="62">
        <f t="shared" si="69"/>
        <v>38.802728012578584</v>
      </c>
      <c r="DA66" s="62">
        <f t="shared" si="69"/>
        <v>39.248736380539263</v>
      </c>
      <c r="DB66" s="62">
        <f t="shared" si="69"/>
        <v>39.694744748499936</v>
      </c>
      <c r="DC66" s="62">
        <f t="shared" si="69"/>
        <v>40.140753116460608</v>
      </c>
      <c r="DD66" s="62">
        <f t="shared" si="69"/>
        <v>40.586761484421281</v>
      </c>
      <c r="DE66" s="62">
        <f t="shared" si="69"/>
        <v>41.032769852381961</v>
      </c>
      <c r="DF66" s="62">
        <f t="shared" si="69"/>
        <v>41.478778220342633</v>
      </c>
      <c r="DG66" s="62">
        <f t="shared" si="69"/>
        <v>41.924786588303306</v>
      </c>
      <c r="DH66" s="62">
        <f t="shared" si="69"/>
        <v>42.370794956263971</v>
      </c>
      <c r="DI66" s="62">
        <f t="shared" si="69"/>
        <v>42.816803324224651</v>
      </c>
      <c r="DJ66" s="62">
        <f t="shared" si="69"/>
        <v>43.262811692185323</v>
      </c>
      <c r="DK66" s="62">
        <f t="shared" si="69"/>
        <v>43.708820060145996</v>
      </c>
      <c r="DL66" s="62">
        <f t="shared" si="69"/>
        <v>44.154828428106676</v>
      </c>
      <c r="DM66" s="62">
        <f t="shared" si="69"/>
        <v>44.600836796067348</v>
      </c>
      <c r="DN66" s="62">
        <f t="shared" si="69"/>
        <v>45.046845164028021</v>
      </c>
      <c r="DO66" s="62">
        <f t="shared" si="69"/>
        <v>45.492853531988686</v>
      </c>
      <c r="DP66" s="62">
        <f t="shared" si="69"/>
        <v>45.938861899949366</v>
      </c>
      <c r="DQ66" s="62">
        <f t="shared" si="69"/>
        <v>46.384870267910038</v>
      </c>
      <c r="DR66" s="62">
        <f t="shared" si="69"/>
        <v>46.830878635870711</v>
      </c>
      <c r="DS66" s="62">
        <f t="shared" si="69"/>
        <v>47.276887003831384</v>
      </c>
      <c r="DT66" s="62">
        <f t="shared" si="69"/>
        <v>47.722895371792063</v>
      </c>
      <c r="DU66" s="62">
        <f t="shared" si="69"/>
        <v>48.168903739752736</v>
      </c>
      <c r="DV66" s="62">
        <f t="shared" si="69"/>
        <v>48.614912107713408</v>
      </c>
      <c r="DW66" s="62">
        <f t="shared" si="69"/>
        <v>49.060920475674074</v>
      </c>
      <c r="DX66" s="62">
        <f t="shared" si="69"/>
        <v>49.506928843634753</v>
      </c>
      <c r="DY66" s="62">
        <f t="shared" si="69"/>
        <v>49.952937211595426</v>
      </c>
      <c r="DZ66" s="62">
        <f t="shared" si="69"/>
        <v>50.398945579556099</v>
      </c>
      <c r="EA66" s="62">
        <f t="shared" si="69"/>
        <v>50.844953947516771</v>
      </c>
      <c r="EB66" s="62">
        <f t="shared" si="69"/>
        <v>51.290962315477451</v>
      </c>
      <c r="EC66" s="62">
        <f t="shared" si="69"/>
        <v>51.736970683438123</v>
      </c>
      <c r="ED66" s="62">
        <f t="shared" si="69"/>
        <v>52.182979051398789</v>
      </c>
      <c r="EE66" s="62">
        <f t="shared" si="69"/>
        <v>52.628987419359461</v>
      </c>
      <c r="EF66" s="62">
        <f t="shared" si="69"/>
        <v>53.074995787320141</v>
      </c>
      <c r="EG66" s="62">
        <f t="shared" si="69"/>
        <v>53.521004155280814</v>
      </c>
      <c r="EH66" s="62">
        <f t="shared" si="69"/>
        <v>53.967012523241486</v>
      </c>
      <c r="EI66" s="62">
        <f t="shared" si="69"/>
        <v>54.413020891202159</v>
      </c>
      <c r="EJ66" s="62">
        <f t="shared" si="69"/>
        <v>54.859029259162838</v>
      </c>
      <c r="EK66" s="62">
        <f t="shared" si="69"/>
        <v>55.305037627123511</v>
      </c>
      <c r="EL66" s="62">
        <f t="shared" si="69"/>
        <v>55.751045995084176</v>
      </c>
      <c r="EM66" s="62">
        <f t="shared" si="69"/>
        <v>56.197054363044849</v>
      </c>
      <c r="EN66" s="62">
        <f t="shared" si="69"/>
        <v>56.643062731005529</v>
      </c>
      <c r="EO66" s="62">
        <f t="shared" si="69"/>
        <v>57.089071098966201</v>
      </c>
      <c r="EP66" s="62">
        <f t="shared" si="70"/>
        <v>57.535079466926874</v>
      </c>
      <c r="EQ66" s="62">
        <f t="shared" si="70"/>
        <v>57.981087834887553</v>
      </c>
      <c r="ER66" s="62">
        <f t="shared" si="70"/>
        <v>58.427096202848226</v>
      </c>
      <c r="ES66" s="62">
        <f t="shared" si="70"/>
        <v>58.873104570808891</v>
      </c>
      <c r="ET66" s="62">
        <f t="shared" si="70"/>
        <v>59.319112938769564</v>
      </c>
      <c r="EU66" s="62">
        <f t="shared" si="70"/>
        <v>59.765121306730244</v>
      </c>
      <c r="EV66" s="62">
        <f t="shared" si="70"/>
        <v>60.211129674690916</v>
      </c>
      <c r="EW66" s="62">
        <f t="shared" si="70"/>
        <v>60.657138042651589</v>
      </c>
      <c r="EX66" s="62">
        <f t="shared" si="70"/>
        <v>61.103146410612261</v>
      </c>
      <c r="EY66" s="62">
        <f t="shared" si="70"/>
        <v>61.549154778572941</v>
      </c>
      <c r="EZ66" s="62">
        <f t="shared" si="70"/>
        <v>61.995163146533613</v>
      </c>
      <c r="FA66" s="62">
        <f t="shared" si="70"/>
        <v>62.441171514494279</v>
      </c>
      <c r="FB66" s="62">
        <f t="shared" si="70"/>
        <v>62.887179882454951</v>
      </c>
      <c r="FC66" s="62">
        <f t="shared" si="70"/>
        <v>63.333188250415631</v>
      </c>
      <c r="FD66" s="62">
        <f t="shared" si="70"/>
        <v>63.779196618376304</v>
      </c>
      <c r="FE66" s="62">
        <f t="shared" si="70"/>
        <v>64.225204986336976</v>
      </c>
      <c r="FF66" s="62">
        <f t="shared" si="70"/>
        <v>64.671213354297649</v>
      </c>
      <c r="FG66" s="62">
        <f t="shared" si="70"/>
        <v>65.117221722258321</v>
      </c>
      <c r="FH66" s="62">
        <f t="shared" si="70"/>
        <v>65.563230090218994</v>
      </c>
      <c r="FI66" s="62">
        <f t="shared" si="70"/>
        <v>66.009238458179667</v>
      </c>
      <c r="FJ66" s="62">
        <f t="shared" si="70"/>
        <v>66.455246826140339</v>
      </c>
      <c r="FK66" s="62">
        <f t="shared" si="70"/>
        <v>66.901255194101012</v>
      </c>
      <c r="FL66" s="62">
        <f t="shared" si="70"/>
        <v>67.347263562061684</v>
      </c>
      <c r="FM66" s="62">
        <f t="shared" si="70"/>
        <v>67.793271930022371</v>
      </c>
      <c r="FN66" s="62">
        <f t="shared" si="70"/>
        <v>68.239280297983044</v>
      </c>
      <c r="FO66" s="62">
        <f t="shared" si="70"/>
        <v>68.685288665943716</v>
      </c>
      <c r="FP66" s="62">
        <f t="shared" si="70"/>
        <v>69.131297033904374</v>
      </c>
      <c r="FQ66" s="62">
        <f t="shared" si="70"/>
        <v>69.577305401865061</v>
      </c>
      <c r="FR66" s="62">
        <f t="shared" si="70"/>
        <v>70.023313769825734</v>
      </c>
      <c r="FS66" s="62">
        <f t="shared" si="70"/>
        <v>70.469322137786406</v>
      </c>
      <c r="FT66" s="62">
        <f t="shared" si="70"/>
        <v>70.915330505747079</v>
      </c>
      <c r="FU66" s="62">
        <f t="shared" si="70"/>
        <v>71.361338873707751</v>
      </c>
      <c r="FV66" s="62">
        <f t="shared" si="70"/>
        <v>71.807347241668424</v>
      </c>
      <c r="FW66" s="62">
        <f t="shared" si="70"/>
        <v>72.253355609629097</v>
      </c>
      <c r="FX66" s="62">
        <f t="shared" si="70"/>
        <v>72.699363977589783</v>
      </c>
      <c r="FY66" s="62">
        <f t="shared" si="70"/>
        <v>73.145372345550442</v>
      </c>
      <c r="FZ66" s="62">
        <f t="shared" si="70"/>
        <v>73.591380713511128</v>
      </c>
      <c r="GA66" s="62">
        <f t="shared" si="70"/>
        <v>74.037389081471787</v>
      </c>
      <c r="GB66" s="62">
        <f t="shared" si="70"/>
        <v>74.483397449432459</v>
      </c>
      <c r="GC66" s="62">
        <f t="shared" si="70"/>
        <v>74.929405817393146</v>
      </c>
      <c r="GD66" s="62">
        <f t="shared" si="70"/>
        <v>75.375414185353804</v>
      </c>
      <c r="GE66" s="62">
        <f t="shared" si="70"/>
        <v>75.821422553314491</v>
      </c>
      <c r="GF66" s="62">
        <f t="shared" si="70"/>
        <v>76.267430921275164</v>
      </c>
      <c r="GG66" s="62">
        <f t="shared" si="70"/>
        <v>76.713439289235836</v>
      </c>
      <c r="GH66" s="62">
        <f t="shared" si="70"/>
        <v>77.159447657196509</v>
      </c>
      <c r="GI66" s="62">
        <f t="shared" si="70"/>
        <v>77.605456025157167</v>
      </c>
      <c r="GJ66" s="62">
        <f t="shared" si="70"/>
        <v>78.051464393117854</v>
      </c>
      <c r="GK66" s="62">
        <f t="shared" si="70"/>
        <v>78.497472761078527</v>
      </c>
      <c r="GL66" s="62">
        <f t="shared" si="70"/>
        <v>78.943481129039199</v>
      </c>
      <c r="GM66" s="62">
        <f t="shared" si="70"/>
        <v>79.389489496999872</v>
      </c>
      <c r="GN66" s="62">
        <f t="shared" si="70"/>
        <v>79.835497864960558</v>
      </c>
      <c r="GO66" s="62">
        <f t="shared" si="70"/>
        <v>80.281506232921217</v>
      </c>
      <c r="GP66" s="62">
        <f t="shared" si="70"/>
        <v>80.727514600881889</v>
      </c>
      <c r="GQ66" s="62">
        <f t="shared" si="70"/>
        <v>81.173522968842562</v>
      </c>
      <c r="GR66" s="62">
        <f t="shared" si="70"/>
        <v>81.619531336803234</v>
      </c>
      <c r="GS66" s="62">
        <f t="shared" si="70"/>
        <v>82.065539704763921</v>
      </c>
      <c r="GT66" s="62">
        <f t="shared" si="70"/>
        <v>82.51154807272458</v>
      </c>
      <c r="GU66" s="62">
        <f t="shared" si="70"/>
        <v>82.957556440685266</v>
      </c>
      <c r="GV66" s="62">
        <f t="shared" si="70"/>
        <v>83.403564808645939</v>
      </c>
      <c r="GW66" s="62">
        <f t="shared" si="70"/>
        <v>83.849573176606611</v>
      </c>
      <c r="GX66" s="62">
        <f t="shared" si="70"/>
        <v>84.295581544567284</v>
      </c>
      <c r="GY66" s="62">
        <f t="shared" si="70"/>
        <v>84.741589912527942</v>
      </c>
      <c r="GZ66" s="62">
        <f t="shared" si="70"/>
        <v>85.187598280488629</v>
      </c>
      <c r="HA66" s="62">
        <f t="shared" si="70"/>
        <v>85.633606648449302</v>
      </c>
      <c r="HB66" s="62">
        <f t="shared" si="71"/>
        <v>86.079615016409974</v>
      </c>
      <c r="HC66" s="62">
        <f t="shared" si="71"/>
        <v>86.525623384370647</v>
      </c>
      <c r="HD66" s="62">
        <f t="shared" si="71"/>
        <v>86.971631752331334</v>
      </c>
      <c r="HE66" s="62">
        <f t="shared" si="71"/>
        <v>87.417640120291992</v>
      </c>
      <c r="HF66" s="62">
        <f t="shared" si="71"/>
        <v>87.863648488252664</v>
      </c>
      <c r="HG66" s="62">
        <f t="shared" si="71"/>
        <v>88.309656856213351</v>
      </c>
      <c r="HH66" s="62">
        <f t="shared" si="71"/>
        <v>88.75566522417401</v>
      </c>
      <c r="HI66" s="62">
        <f t="shared" si="71"/>
        <v>89.201673592134696</v>
      </c>
      <c r="HJ66" s="62">
        <f t="shared" si="71"/>
        <v>89.647681960095355</v>
      </c>
      <c r="HK66" s="62">
        <f t="shared" si="71"/>
        <v>90.093690328056041</v>
      </c>
      <c r="HL66" s="62">
        <f t="shared" si="71"/>
        <v>90.539698696016714</v>
      </c>
      <c r="HM66" s="62">
        <f t="shared" si="71"/>
        <v>90.985707063977372</v>
      </c>
      <c r="HN66" s="62">
        <f t="shared" si="71"/>
        <v>91.431715431938059</v>
      </c>
      <c r="HO66" s="62">
        <f t="shared" si="71"/>
        <v>91.877723799898732</v>
      </c>
      <c r="HP66" s="62">
        <f t="shared" si="71"/>
        <v>92.323732167859404</v>
      </c>
      <c r="HQ66" s="62">
        <f t="shared" si="71"/>
        <v>92.769740535820077</v>
      </c>
      <c r="HR66" s="62">
        <f t="shared" si="72"/>
        <v>93.215748903780749</v>
      </c>
      <c r="HS66" s="62">
        <f t="shared" si="72"/>
        <v>93.661757271741422</v>
      </c>
      <c r="HT66" s="62">
        <f t="shared" si="72"/>
        <v>94.107765639702095</v>
      </c>
      <c r="HU66" s="62">
        <f t="shared" si="72"/>
        <v>94.553774007662767</v>
      </c>
      <c r="HV66" s="62">
        <f t="shared" si="72"/>
        <v>94.99978237562344</v>
      </c>
      <c r="HW66" s="62">
        <f t="shared" si="72"/>
        <v>95.445790743584126</v>
      </c>
      <c r="HX66" s="62">
        <f t="shared" si="72"/>
        <v>95.891799111544785</v>
      </c>
      <c r="HY66" s="62">
        <f t="shared" si="72"/>
        <v>96.337807479505472</v>
      </c>
      <c r="HZ66" s="62">
        <f t="shared" si="72"/>
        <v>96.78381584746613</v>
      </c>
      <c r="IA66" s="62">
        <f t="shared" si="72"/>
        <v>97.229824215426817</v>
      </c>
      <c r="IB66" s="62">
        <f t="shared" si="72"/>
        <v>97.675832583387489</v>
      </c>
      <c r="IC66" s="62">
        <f t="shared" si="72"/>
        <v>98.121840951348148</v>
      </c>
      <c r="ID66" s="62">
        <f t="shared" si="72"/>
        <v>98.567849319308834</v>
      </c>
      <c r="IE66" s="62">
        <f t="shared" si="72"/>
        <v>99.013857687269507</v>
      </c>
      <c r="IF66" s="62">
        <f t="shared" si="72"/>
        <v>99.459866055230179</v>
      </c>
      <c r="IG66" s="62">
        <f t="shared" si="72"/>
        <v>99.905874423190852</v>
      </c>
      <c r="IH66" s="62">
        <f t="shared" si="73"/>
        <v>100.35188279115154</v>
      </c>
      <c r="II66" s="62">
        <f t="shared" si="73"/>
        <v>100.7978911591122</v>
      </c>
      <c r="IJ66" s="62">
        <f t="shared" si="73"/>
        <v>101.24389952707287</v>
      </c>
      <c r="IK66" s="62">
        <f t="shared" si="73"/>
        <v>101.68990789503354</v>
      </c>
      <c r="IL66" s="62">
        <f t="shared" si="73"/>
        <v>102.13591626299421</v>
      </c>
      <c r="IM66" s="62">
        <f t="shared" si="73"/>
        <v>102.5819246309549</v>
      </c>
      <c r="IN66" s="62">
        <f t="shared" si="73"/>
        <v>103.02793299891556</v>
      </c>
      <c r="IO66" s="62">
        <f t="shared" si="73"/>
        <v>103.47394136687625</v>
      </c>
      <c r="IP66" s="62">
        <f t="shared" si="73"/>
        <v>103.91994973483692</v>
      </c>
      <c r="IQ66" s="62">
        <f t="shared" si="73"/>
        <v>104.36595810279758</v>
      </c>
      <c r="IR66" s="62">
        <f t="shared" si="73"/>
        <v>104.81196647075826</v>
      </c>
      <c r="IS66" s="62">
        <f t="shared" si="73"/>
        <v>105.25797483871892</v>
      </c>
      <c r="IT66" s="62">
        <f t="shared" si="73"/>
        <v>105.70398320667961</v>
      </c>
      <c r="IU66" s="62">
        <f t="shared" si="73"/>
        <v>106.14999157464028</v>
      </c>
      <c r="IV66" s="62">
        <f t="shared" si="73"/>
        <v>106.59599994260095</v>
      </c>
      <c r="IW66" s="62">
        <f t="shared" si="73"/>
        <v>107.04200831056163</v>
      </c>
      <c r="IX66" s="62">
        <f t="shared" si="74"/>
        <v>107.4880166785223</v>
      </c>
      <c r="IY66" s="62">
        <f t="shared" si="74"/>
        <v>107.93402504648297</v>
      </c>
      <c r="IZ66" s="62">
        <f t="shared" si="74"/>
        <v>108.38003341444364</v>
      </c>
      <c r="JA66" s="62">
        <f t="shared" si="74"/>
        <v>108.82604178240432</v>
      </c>
      <c r="JB66" s="62">
        <f t="shared" si="74"/>
        <v>109.27205015036499</v>
      </c>
      <c r="JC66" s="62">
        <f t="shared" si="74"/>
        <v>109.71805851832568</v>
      </c>
      <c r="JD66" s="62">
        <f t="shared" si="74"/>
        <v>110.16406688628634</v>
      </c>
      <c r="JE66" s="62">
        <f t="shared" si="74"/>
        <v>110.61007525424702</v>
      </c>
      <c r="JF66" s="62">
        <f t="shared" si="74"/>
        <v>111.05608362220769</v>
      </c>
      <c r="JG66" s="62">
        <f t="shared" si="74"/>
        <v>111.50209199016835</v>
      </c>
    </row>
    <row r="67" spans="16:267" ht="12.75" hidden="1" customHeight="1" x14ac:dyDescent="0.25">
      <c r="P67" s="2" t="s">
        <v>34</v>
      </c>
      <c r="Q67" s="2">
        <f t="shared" ref="Q67:CB67" si="76">Q68*$D$53</f>
        <v>0</v>
      </c>
      <c r="R67" s="2">
        <f t="shared" si="76"/>
        <v>26.760502077640407</v>
      </c>
      <c r="S67" s="2">
        <f t="shared" si="76"/>
        <v>53.521004155280814</v>
      </c>
      <c r="T67" s="2">
        <f t="shared" si="76"/>
        <v>80.281506232921217</v>
      </c>
      <c r="U67" s="2">
        <f t="shared" si="76"/>
        <v>107.04200831056163</v>
      </c>
      <c r="V67" s="2">
        <f t="shared" si="76"/>
        <v>133.80251038820202</v>
      </c>
      <c r="W67" s="2">
        <f t="shared" si="76"/>
        <v>160.56301246584243</v>
      </c>
      <c r="X67" s="2">
        <f t="shared" si="76"/>
        <v>187.32351454348284</v>
      </c>
      <c r="Y67" s="2">
        <f t="shared" si="76"/>
        <v>214.08401662112325</v>
      </c>
      <c r="Z67" s="2">
        <f t="shared" si="76"/>
        <v>240.84451869876366</v>
      </c>
      <c r="AA67" s="2">
        <f t="shared" si="76"/>
        <v>267.60502077640405</v>
      </c>
      <c r="AB67" s="2">
        <f t="shared" si="76"/>
        <v>294.36552285404446</v>
      </c>
      <c r="AC67" s="2">
        <f t="shared" si="76"/>
        <v>321.12602493168487</v>
      </c>
      <c r="AD67" s="2">
        <f t="shared" si="76"/>
        <v>347.88652700932528</v>
      </c>
      <c r="AE67" s="2">
        <f t="shared" si="76"/>
        <v>374.64702908696569</v>
      </c>
      <c r="AF67" s="2">
        <f t="shared" si="76"/>
        <v>401.4075311646061</v>
      </c>
      <c r="AG67" s="2">
        <f t="shared" si="76"/>
        <v>428.16803324224651</v>
      </c>
      <c r="AH67" s="2">
        <f t="shared" si="76"/>
        <v>454.92853531988692</v>
      </c>
      <c r="AI67" s="2">
        <f t="shared" si="76"/>
        <v>481.68903739752733</v>
      </c>
      <c r="AJ67" s="2">
        <f t="shared" si="76"/>
        <v>508.44953947516774</v>
      </c>
      <c r="AK67" s="2">
        <f t="shared" si="76"/>
        <v>535.21004155280809</v>
      </c>
      <c r="AL67" s="2">
        <f t="shared" si="76"/>
        <v>561.97054363044856</v>
      </c>
      <c r="AM67" s="2">
        <f t="shared" si="76"/>
        <v>588.73104570808891</v>
      </c>
      <c r="AN67" s="2">
        <f t="shared" si="76"/>
        <v>615.49154778572938</v>
      </c>
      <c r="AO67" s="2">
        <f t="shared" si="76"/>
        <v>642.25204986336973</v>
      </c>
      <c r="AP67" s="2">
        <f t="shared" si="76"/>
        <v>669.0125519410102</v>
      </c>
      <c r="AQ67" s="2">
        <f t="shared" si="76"/>
        <v>695.77305401865056</v>
      </c>
      <c r="AR67" s="2">
        <f t="shared" si="76"/>
        <v>722.53355609629102</v>
      </c>
      <c r="AS67" s="2">
        <f t="shared" si="76"/>
        <v>749.29405817393138</v>
      </c>
      <c r="AT67" s="2">
        <f t="shared" si="76"/>
        <v>776.05456025157184</v>
      </c>
      <c r="AU67" s="2">
        <f t="shared" si="76"/>
        <v>802.8150623292122</v>
      </c>
      <c r="AV67" s="2">
        <f t="shared" si="76"/>
        <v>829.57556440685266</v>
      </c>
      <c r="AW67" s="2">
        <f t="shared" si="76"/>
        <v>856.33606648449302</v>
      </c>
      <c r="AX67" s="2">
        <f t="shared" si="76"/>
        <v>883.09656856213337</v>
      </c>
      <c r="AY67" s="2">
        <f t="shared" si="76"/>
        <v>909.85707063977384</v>
      </c>
      <c r="AZ67" s="2">
        <f t="shared" si="76"/>
        <v>936.61757271741419</v>
      </c>
      <c r="BA67" s="2">
        <f t="shared" si="76"/>
        <v>963.37807479505466</v>
      </c>
      <c r="BB67" s="2">
        <f t="shared" si="76"/>
        <v>990.13857687269501</v>
      </c>
      <c r="BC67" s="2">
        <f t="shared" si="76"/>
        <v>1016.8990789503355</v>
      </c>
      <c r="BD67" s="2">
        <f t="shared" si="76"/>
        <v>1043.6595810279759</v>
      </c>
      <c r="BE67" s="2">
        <f t="shared" si="76"/>
        <v>1070.4200831056162</v>
      </c>
      <c r="BF67" s="2">
        <f t="shared" si="76"/>
        <v>1097.1805851832567</v>
      </c>
      <c r="BG67" s="2">
        <f t="shared" si="76"/>
        <v>1123.9410872608971</v>
      </c>
      <c r="BH67" s="2">
        <f t="shared" si="76"/>
        <v>1150.7015893385376</v>
      </c>
      <c r="BI67" s="2">
        <f t="shared" si="76"/>
        <v>1177.4620914161778</v>
      </c>
      <c r="BJ67" s="2">
        <f t="shared" si="76"/>
        <v>1204.2225934938183</v>
      </c>
      <c r="BK67" s="2">
        <f t="shared" si="76"/>
        <v>1230.9830955714588</v>
      </c>
      <c r="BL67" s="2">
        <f t="shared" si="76"/>
        <v>1257.7435976490992</v>
      </c>
      <c r="BM67" s="2">
        <f t="shared" si="76"/>
        <v>1284.5040997267395</v>
      </c>
      <c r="BN67" s="2">
        <f t="shared" si="76"/>
        <v>1311.2646018043799</v>
      </c>
      <c r="BO67" s="2">
        <f t="shared" si="76"/>
        <v>1338.0251038820204</v>
      </c>
      <c r="BP67" s="2">
        <f t="shared" si="76"/>
        <v>1364.7856059596606</v>
      </c>
      <c r="BQ67" s="2">
        <f t="shared" si="76"/>
        <v>1391.5461080373011</v>
      </c>
      <c r="BR67" s="2">
        <f t="shared" si="76"/>
        <v>1418.3066101149416</v>
      </c>
      <c r="BS67" s="2">
        <f t="shared" si="76"/>
        <v>1445.067112192582</v>
      </c>
      <c r="BT67" s="2">
        <f t="shared" si="76"/>
        <v>1471.8276142702223</v>
      </c>
      <c r="BU67" s="2">
        <f t="shared" si="76"/>
        <v>1498.5881163478628</v>
      </c>
      <c r="BV67" s="2">
        <f t="shared" si="76"/>
        <v>1525.3486184255032</v>
      </c>
      <c r="BW67" s="2">
        <f t="shared" si="76"/>
        <v>1552.1091205031437</v>
      </c>
      <c r="BX67" s="2">
        <f t="shared" si="76"/>
        <v>1578.8696225807839</v>
      </c>
      <c r="BY67" s="2">
        <f t="shared" si="76"/>
        <v>1605.6301246584244</v>
      </c>
      <c r="BZ67" s="2">
        <f t="shared" si="76"/>
        <v>1632.3906267360649</v>
      </c>
      <c r="CA67" s="2">
        <f t="shared" si="76"/>
        <v>1659.1511288137053</v>
      </c>
      <c r="CB67" s="2">
        <f t="shared" si="76"/>
        <v>1685.9116308913456</v>
      </c>
      <c r="CC67" s="2">
        <f t="shared" ref="CC67:EN67" si="77">CC68*$D$53</f>
        <v>1712.672132968986</v>
      </c>
      <c r="CD67" s="2">
        <f t="shared" si="77"/>
        <v>1739.4326350466265</v>
      </c>
      <c r="CE67" s="2">
        <f t="shared" si="77"/>
        <v>1766.1931371242667</v>
      </c>
      <c r="CF67" s="2">
        <f t="shared" si="77"/>
        <v>1792.9536392019072</v>
      </c>
      <c r="CG67" s="2">
        <f t="shared" si="77"/>
        <v>1819.7141412795477</v>
      </c>
      <c r="CH67" s="2">
        <f t="shared" si="77"/>
        <v>1846.4746433571881</v>
      </c>
      <c r="CI67" s="2">
        <f t="shared" si="77"/>
        <v>1873.2351454348284</v>
      </c>
      <c r="CJ67" s="2">
        <f t="shared" si="77"/>
        <v>1899.9956475124688</v>
      </c>
      <c r="CK67" s="2">
        <f t="shared" si="77"/>
        <v>1926.7561495901093</v>
      </c>
      <c r="CL67" s="2">
        <f t="shared" si="77"/>
        <v>1953.5166516677498</v>
      </c>
      <c r="CM67" s="2">
        <f t="shared" si="77"/>
        <v>1980.27715374539</v>
      </c>
      <c r="CN67" s="2">
        <f t="shared" si="77"/>
        <v>2007.0376558230305</v>
      </c>
      <c r="CO67" s="2">
        <f t="shared" si="77"/>
        <v>2033.798157900671</v>
      </c>
      <c r="CP67" s="2">
        <f t="shared" si="77"/>
        <v>2060.5586599783114</v>
      </c>
      <c r="CQ67" s="2">
        <f t="shared" si="77"/>
        <v>2087.3191620559519</v>
      </c>
      <c r="CR67" s="2">
        <f t="shared" si="77"/>
        <v>2114.0796641335924</v>
      </c>
      <c r="CS67" s="2">
        <f t="shared" si="77"/>
        <v>2140.8401662112324</v>
      </c>
      <c r="CT67" s="2">
        <f t="shared" si="77"/>
        <v>2167.6006682888728</v>
      </c>
      <c r="CU67" s="2">
        <f t="shared" si="77"/>
        <v>2194.3611703665133</v>
      </c>
      <c r="CV67" s="2">
        <f t="shared" si="77"/>
        <v>2221.1216724441538</v>
      </c>
      <c r="CW67" s="2">
        <f t="shared" si="77"/>
        <v>2247.8821745217942</v>
      </c>
      <c r="CX67" s="2">
        <f t="shared" si="77"/>
        <v>2274.6426765994347</v>
      </c>
      <c r="CY67" s="2">
        <f t="shared" si="77"/>
        <v>2301.4031786770752</v>
      </c>
      <c r="CZ67" s="2">
        <f t="shared" si="77"/>
        <v>2328.1636807547152</v>
      </c>
      <c r="DA67" s="2">
        <f t="shared" si="77"/>
        <v>2354.9241828323557</v>
      </c>
      <c r="DB67" s="2">
        <f t="shared" si="77"/>
        <v>2381.6846849099961</v>
      </c>
      <c r="DC67" s="2">
        <f t="shared" si="77"/>
        <v>2408.4451869876366</v>
      </c>
      <c r="DD67" s="2">
        <f t="shared" si="77"/>
        <v>2435.2056890652771</v>
      </c>
      <c r="DE67" s="2">
        <f t="shared" si="77"/>
        <v>2461.9661911429175</v>
      </c>
      <c r="DF67" s="2">
        <f t="shared" si="77"/>
        <v>2488.726693220558</v>
      </c>
      <c r="DG67" s="2">
        <f t="shared" si="77"/>
        <v>2515.4871952981985</v>
      </c>
      <c r="DH67" s="2">
        <f t="shared" si="77"/>
        <v>2542.2476973758385</v>
      </c>
      <c r="DI67" s="2">
        <f t="shared" si="77"/>
        <v>2569.0081994534789</v>
      </c>
      <c r="DJ67" s="2">
        <f t="shared" si="77"/>
        <v>2595.7687015311194</v>
      </c>
      <c r="DK67" s="2">
        <f t="shared" si="77"/>
        <v>2622.5292036087599</v>
      </c>
      <c r="DL67" s="2">
        <f t="shared" si="77"/>
        <v>2649.2897056864003</v>
      </c>
      <c r="DM67" s="2">
        <f t="shared" si="77"/>
        <v>2676.0502077640408</v>
      </c>
      <c r="DN67" s="2">
        <f t="shared" si="77"/>
        <v>2702.8107098416813</v>
      </c>
      <c r="DO67" s="2">
        <f t="shared" si="77"/>
        <v>2729.5712119193213</v>
      </c>
      <c r="DP67" s="2">
        <f t="shared" si="77"/>
        <v>2756.3317139969618</v>
      </c>
      <c r="DQ67" s="2">
        <f t="shared" si="77"/>
        <v>2783.0922160746022</v>
      </c>
      <c r="DR67" s="2">
        <f t="shared" si="77"/>
        <v>2809.8527181522427</v>
      </c>
      <c r="DS67" s="2">
        <f t="shared" si="77"/>
        <v>2836.6132202298832</v>
      </c>
      <c r="DT67" s="2">
        <f t="shared" si="77"/>
        <v>2863.3737223075236</v>
      </c>
      <c r="DU67" s="2">
        <f t="shared" si="77"/>
        <v>2890.1342243851641</v>
      </c>
      <c r="DV67" s="2">
        <f t="shared" si="77"/>
        <v>2916.8947264628046</v>
      </c>
      <c r="DW67" s="2">
        <f t="shared" si="77"/>
        <v>2943.6552285404446</v>
      </c>
      <c r="DX67" s="2">
        <f t="shared" si="77"/>
        <v>2970.415730618085</v>
      </c>
      <c r="DY67" s="2">
        <f t="shared" si="77"/>
        <v>2997.1762326957255</v>
      </c>
      <c r="DZ67" s="2">
        <f t="shared" si="77"/>
        <v>3023.936734773366</v>
      </c>
      <c r="EA67" s="2">
        <f t="shared" si="77"/>
        <v>3050.6972368510064</v>
      </c>
      <c r="EB67" s="2">
        <f t="shared" si="77"/>
        <v>3077.4577389286469</v>
      </c>
      <c r="EC67" s="2">
        <f t="shared" si="77"/>
        <v>3104.2182410062874</v>
      </c>
      <c r="ED67" s="2">
        <f t="shared" si="77"/>
        <v>3130.9787430839274</v>
      </c>
      <c r="EE67" s="2">
        <f t="shared" si="77"/>
        <v>3157.7392451615679</v>
      </c>
      <c r="EF67" s="2">
        <f t="shared" si="77"/>
        <v>3184.4997472392083</v>
      </c>
      <c r="EG67" s="2">
        <f t="shared" si="77"/>
        <v>3211.2602493168488</v>
      </c>
      <c r="EH67" s="2">
        <f t="shared" si="77"/>
        <v>3238.0207513944893</v>
      </c>
      <c r="EI67" s="2">
        <f t="shared" si="77"/>
        <v>3264.7812534721297</v>
      </c>
      <c r="EJ67" s="2">
        <f t="shared" si="77"/>
        <v>3291.5417555497702</v>
      </c>
      <c r="EK67" s="2">
        <f t="shared" si="77"/>
        <v>3318.3022576274107</v>
      </c>
      <c r="EL67" s="2">
        <f t="shared" si="77"/>
        <v>3345.0627597050507</v>
      </c>
      <c r="EM67" s="2">
        <f t="shared" si="77"/>
        <v>3371.8232617826911</v>
      </c>
      <c r="EN67" s="2">
        <f t="shared" si="77"/>
        <v>3398.5837638603316</v>
      </c>
      <c r="EO67" s="2">
        <f t="shared" ref="EO67:GZ67" si="78">EO68*$D$53</f>
        <v>3425.3442659379721</v>
      </c>
      <c r="EP67" s="2">
        <f t="shared" si="78"/>
        <v>3452.1047680156125</v>
      </c>
      <c r="EQ67" s="2">
        <f t="shared" si="78"/>
        <v>3478.865270093253</v>
      </c>
      <c r="ER67" s="2">
        <f t="shared" si="78"/>
        <v>3505.6257721708935</v>
      </c>
      <c r="ES67" s="2">
        <f t="shared" si="78"/>
        <v>3532.3862742485335</v>
      </c>
      <c r="ET67" s="2">
        <f t="shared" si="78"/>
        <v>3559.1467763261739</v>
      </c>
      <c r="EU67" s="2">
        <f t="shared" si="78"/>
        <v>3585.9072784038144</v>
      </c>
      <c r="EV67" s="2">
        <f t="shared" si="78"/>
        <v>3612.6677804814549</v>
      </c>
      <c r="EW67" s="2">
        <f t="shared" si="78"/>
        <v>3639.4282825590954</v>
      </c>
      <c r="EX67" s="2">
        <f t="shared" si="78"/>
        <v>3666.1887846367358</v>
      </c>
      <c r="EY67" s="2">
        <f t="shared" si="78"/>
        <v>3692.9492867143763</v>
      </c>
      <c r="EZ67" s="2">
        <f t="shared" si="78"/>
        <v>3719.7097887920168</v>
      </c>
      <c r="FA67" s="2">
        <f t="shared" si="78"/>
        <v>3746.4702908696568</v>
      </c>
      <c r="FB67" s="2">
        <f t="shared" si="78"/>
        <v>3773.2307929472972</v>
      </c>
      <c r="FC67" s="2">
        <f t="shared" si="78"/>
        <v>3799.9912950249377</v>
      </c>
      <c r="FD67" s="2">
        <f t="shared" si="78"/>
        <v>3826.7517971025782</v>
      </c>
      <c r="FE67" s="2">
        <f t="shared" si="78"/>
        <v>3853.5122991802186</v>
      </c>
      <c r="FF67" s="2">
        <f t="shared" si="78"/>
        <v>3880.2728012578591</v>
      </c>
      <c r="FG67" s="2">
        <f t="shared" si="78"/>
        <v>3907.0333033354996</v>
      </c>
      <c r="FH67" s="2">
        <f t="shared" si="78"/>
        <v>3933.7938054131396</v>
      </c>
      <c r="FI67" s="2">
        <f t="shared" si="78"/>
        <v>3960.55430749078</v>
      </c>
      <c r="FJ67" s="2">
        <f t="shared" si="78"/>
        <v>3987.3148095684205</v>
      </c>
      <c r="FK67" s="2">
        <f t="shared" si="78"/>
        <v>4014.075311646061</v>
      </c>
      <c r="FL67" s="2">
        <f t="shared" si="78"/>
        <v>4040.8358137237014</v>
      </c>
      <c r="FM67" s="2">
        <f t="shared" si="78"/>
        <v>4067.5963158013419</v>
      </c>
      <c r="FN67" s="2">
        <f t="shared" si="78"/>
        <v>4094.3568178789824</v>
      </c>
      <c r="FO67" s="2">
        <f t="shared" si="78"/>
        <v>4121.1173199566229</v>
      </c>
      <c r="FP67" s="2">
        <f t="shared" si="78"/>
        <v>4147.8778220342629</v>
      </c>
      <c r="FQ67" s="2">
        <f t="shared" si="78"/>
        <v>4174.6383241119038</v>
      </c>
      <c r="FR67" s="2">
        <f t="shared" si="78"/>
        <v>4201.3988261895438</v>
      </c>
      <c r="FS67" s="2">
        <f t="shared" si="78"/>
        <v>4228.1593282671847</v>
      </c>
      <c r="FT67" s="2">
        <f t="shared" si="78"/>
        <v>4254.9198303448247</v>
      </c>
      <c r="FU67" s="2">
        <f t="shared" si="78"/>
        <v>4281.6803324224647</v>
      </c>
      <c r="FV67" s="2">
        <f t="shared" si="78"/>
        <v>4308.4408345001057</v>
      </c>
      <c r="FW67" s="2">
        <f t="shared" si="78"/>
        <v>4335.2013365777457</v>
      </c>
      <c r="FX67" s="2">
        <f t="shared" si="78"/>
        <v>4361.9618386553866</v>
      </c>
      <c r="FY67" s="2">
        <f t="shared" si="78"/>
        <v>4388.7223407330266</v>
      </c>
      <c r="FZ67" s="2">
        <f t="shared" si="78"/>
        <v>4415.4828428106675</v>
      </c>
      <c r="GA67" s="2">
        <f t="shared" si="78"/>
        <v>4442.2433448883075</v>
      </c>
      <c r="GB67" s="2">
        <f t="shared" si="78"/>
        <v>4469.0038469659476</v>
      </c>
      <c r="GC67" s="2">
        <f t="shared" si="78"/>
        <v>4495.7643490435885</v>
      </c>
      <c r="GD67" s="2">
        <f t="shared" si="78"/>
        <v>4522.5248511212285</v>
      </c>
      <c r="GE67" s="2">
        <f t="shared" si="78"/>
        <v>4549.2853531988694</v>
      </c>
      <c r="GF67" s="2">
        <f t="shared" si="78"/>
        <v>4576.0458552765094</v>
      </c>
      <c r="GG67" s="2">
        <f t="shared" si="78"/>
        <v>4602.8063573541504</v>
      </c>
      <c r="GH67" s="2">
        <f t="shared" si="78"/>
        <v>4629.5668594317904</v>
      </c>
      <c r="GI67" s="2">
        <f t="shared" si="78"/>
        <v>4656.3273615094304</v>
      </c>
      <c r="GJ67" s="2">
        <f t="shared" si="78"/>
        <v>4683.0878635870713</v>
      </c>
      <c r="GK67" s="2">
        <f t="shared" si="78"/>
        <v>4709.8483656647113</v>
      </c>
      <c r="GL67" s="2">
        <f t="shared" si="78"/>
        <v>4736.6088677423522</v>
      </c>
      <c r="GM67" s="2">
        <f t="shared" si="78"/>
        <v>4763.3693698199922</v>
      </c>
      <c r="GN67" s="2">
        <f t="shared" si="78"/>
        <v>4790.1298718976332</v>
      </c>
      <c r="GO67" s="2">
        <f t="shared" si="78"/>
        <v>4816.8903739752732</v>
      </c>
      <c r="GP67" s="2">
        <f t="shared" si="78"/>
        <v>4843.6508760529132</v>
      </c>
      <c r="GQ67" s="2">
        <f t="shared" si="78"/>
        <v>4870.4113781305541</v>
      </c>
      <c r="GR67" s="2">
        <f t="shared" si="78"/>
        <v>4897.1718802081941</v>
      </c>
      <c r="GS67" s="2">
        <f t="shared" si="78"/>
        <v>4923.932382285835</v>
      </c>
      <c r="GT67" s="2">
        <f t="shared" si="78"/>
        <v>4950.6928843634751</v>
      </c>
      <c r="GU67" s="2">
        <f t="shared" si="78"/>
        <v>4977.453386441116</v>
      </c>
      <c r="GV67" s="2">
        <f t="shared" si="78"/>
        <v>5004.213888518756</v>
      </c>
      <c r="GW67" s="2">
        <f t="shared" si="78"/>
        <v>5030.9743905963969</v>
      </c>
      <c r="GX67" s="2">
        <f t="shared" si="78"/>
        <v>5057.7348926740369</v>
      </c>
      <c r="GY67" s="2">
        <f t="shared" si="78"/>
        <v>5084.4953947516769</v>
      </c>
      <c r="GZ67" s="2">
        <f t="shared" si="78"/>
        <v>5111.2558968293179</v>
      </c>
      <c r="HA67" s="2">
        <f t="shared" ref="HA67:JG67" si="79">HA68*$D$53</f>
        <v>5138.0163989069579</v>
      </c>
      <c r="HB67" s="2">
        <f t="shared" si="79"/>
        <v>5164.7769009845988</v>
      </c>
      <c r="HC67" s="2">
        <f t="shared" si="79"/>
        <v>5191.5374030622388</v>
      </c>
      <c r="HD67" s="2">
        <f t="shared" si="79"/>
        <v>5218.2979051398797</v>
      </c>
      <c r="HE67" s="2">
        <f t="shared" si="79"/>
        <v>5245.0584072175197</v>
      </c>
      <c r="HF67" s="2">
        <f t="shared" si="79"/>
        <v>5271.8189092951598</v>
      </c>
      <c r="HG67" s="2">
        <f t="shared" si="79"/>
        <v>5298.5794113728007</v>
      </c>
      <c r="HH67" s="2">
        <f t="shared" si="79"/>
        <v>5325.3399134504407</v>
      </c>
      <c r="HI67" s="2">
        <f t="shared" si="79"/>
        <v>5352.1004155280816</v>
      </c>
      <c r="HJ67" s="2">
        <f t="shared" si="79"/>
        <v>5378.8609176057216</v>
      </c>
      <c r="HK67" s="2">
        <f t="shared" si="79"/>
        <v>5405.6214196833625</v>
      </c>
      <c r="HL67" s="2">
        <f t="shared" si="79"/>
        <v>5432.3819217610026</v>
      </c>
      <c r="HM67" s="2">
        <f t="shared" si="79"/>
        <v>5459.1424238386426</v>
      </c>
      <c r="HN67" s="2">
        <f t="shared" si="79"/>
        <v>5485.9029259162835</v>
      </c>
      <c r="HO67" s="2">
        <f t="shared" si="79"/>
        <v>5512.6634279939235</v>
      </c>
      <c r="HP67" s="2">
        <f t="shared" si="79"/>
        <v>5539.4239300715644</v>
      </c>
      <c r="HQ67" s="2">
        <f t="shared" si="79"/>
        <v>5566.1844321492044</v>
      </c>
      <c r="HR67" s="2">
        <f t="shared" si="79"/>
        <v>5592.9449342268454</v>
      </c>
      <c r="HS67" s="2">
        <f t="shared" si="79"/>
        <v>5619.7054363044854</v>
      </c>
      <c r="HT67" s="2">
        <f t="shared" si="79"/>
        <v>5646.4659383821254</v>
      </c>
      <c r="HU67" s="2">
        <f t="shared" si="79"/>
        <v>5673.2264404597663</v>
      </c>
      <c r="HV67" s="2">
        <f t="shared" si="79"/>
        <v>5699.9869425374063</v>
      </c>
      <c r="HW67" s="2">
        <f t="shared" si="79"/>
        <v>5726.7474446150472</v>
      </c>
      <c r="HX67" s="2">
        <f t="shared" si="79"/>
        <v>5753.5079466926873</v>
      </c>
      <c r="HY67" s="2">
        <f t="shared" si="79"/>
        <v>5780.2684487703282</v>
      </c>
      <c r="HZ67" s="2">
        <f t="shared" si="79"/>
        <v>5807.0289508479682</v>
      </c>
      <c r="IA67" s="2">
        <f t="shared" si="79"/>
        <v>5833.7894529256091</v>
      </c>
      <c r="IB67" s="2">
        <f t="shared" si="79"/>
        <v>5860.5499550032491</v>
      </c>
      <c r="IC67" s="2">
        <f t="shared" si="79"/>
        <v>5887.3104570808891</v>
      </c>
      <c r="ID67" s="2">
        <f t="shared" si="79"/>
        <v>5914.0709591585301</v>
      </c>
      <c r="IE67" s="2">
        <f t="shared" si="79"/>
        <v>5940.8314612361701</v>
      </c>
      <c r="IF67" s="2">
        <f t="shared" si="79"/>
        <v>5967.591963313811</v>
      </c>
      <c r="IG67" s="2">
        <f t="shared" si="79"/>
        <v>5994.352465391451</v>
      </c>
      <c r="IH67" s="2">
        <f t="shared" si="79"/>
        <v>6021.1129674690919</v>
      </c>
      <c r="II67" s="2">
        <f t="shared" si="79"/>
        <v>6047.8734695467319</v>
      </c>
      <c r="IJ67" s="2">
        <f t="shared" si="79"/>
        <v>6074.633971624372</v>
      </c>
      <c r="IK67" s="2">
        <f t="shared" si="79"/>
        <v>6101.3944737020129</v>
      </c>
      <c r="IL67" s="2">
        <f t="shared" si="79"/>
        <v>6128.1549757796529</v>
      </c>
      <c r="IM67" s="2">
        <f t="shared" si="79"/>
        <v>6154.9154778572938</v>
      </c>
      <c r="IN67" s="2">
        <f t="shared" si="79"/>
        <v>6181.6759799349338</v>
      </c>
      <c r="IO67" s="2">
        <f t="shared" si="79"/>
        <v>6208.4364820125747</v>
      </c>
      <c r="IP67" s="2">
        <f t="shared" si="79"/>
        <v>6235.1969840902148</v>
      </c>
      <c r="IQ67" s="2">
        <f t="shared" si="79"/>
        <v>6261.9574861678548</v>
      </c>
      <c r="IR67" s="2">
        <f t="shared" si="79"/>
        <v>6288.7179882454957</v>
      </c>
      <c r="IS67" s="2">
        <f t="shared" si="79"/>
        <v>6315.4784903231357</v>
      </c>
      <c r="IT67" s="2">
        <f t="shared" si="79"/>
        <v>6342.2389924007766</v>
      </c>
      <c r="IU67" s="2">
        <f t="shared" si="79"/>
        <v>6368.9994944784166</v>
      </c>
      <c r="IV67" s="2">
        <f t="shared" si="79"/>
        <v>6395.7599965560576</v>
      </c>
      <c r="IW67" s="2">
        <f t="shared" si="79"/>
        <v>6422.5204986336976</v>
      </c>
      <c r="IX67" s="2">
        <f t="shared" si="79"/>
        <v>6449.2810007113376</v>
      </c>
      <c r="IY67" s="2">
        <f t="shared" si="79"/>
        <v>6476.0415027889785</v>
      </c>
      <c r="IZ67" s="2">
        <f t="shared" si="79"/>
        <v>6502.8020048666185</v>
      </c>
      <c r="JA67" s="2">
        <f t="shared" si="79"/>
        <v>6529.5625069442594</v>
      </c>
      <c r="JB67" s="2">
        <f t="shared" si="79"/>
        <v>6556.3230090218995</v>
      </c>
      <c r="JC67" s="2">
        <f t="shared" si="79"/>
        <v>6583.0835110995404</v>
      </c>
      <c r="JD67" s="2">
        <f t="shared" si="79"/>
        <v>6609.8440131771804</v>
      </c>
      <c r="JE67" s="2">
        <f t="shared" si="79"/>
        <v>6636.6045152548213</v>
      </c>
      <c r="JF67" s="2">
        <f t="shared" si="79"/>
        <v>6663.3650173324613</v>
      </c>
      <c r="JG67" s="2">
        <f t="shared" si="79"/>
        <v>6690.1255194101013</v>
      </c>
    </row>
    <row r="68" spans="16:267" ht="12.75" hidden="1" customHeight="1" x14ac:dyDescent="0.25">
      <c r="P68" s="115" t="s">
        <v>107</v>
      </c>
      <c r="Q68" s="2">
        <v>0</v>
      </c>
      <c r="R68" s="2">
        <v>1</v>
      </c>
      <c r="S68" s="2">
        <v>2</v>
      </c>
      <c r="T68" s="2">
        <v>3</v>
      </c>
      <c r="U68" s="2">
        <v>4</v>
      </c>
      <c r="V68" s="2">
        <v>5</v>
      </c>
      <c r="W68" s="2">
        <v>6</v>
      </c>
      <c r="X68" s="2">
        <v>7</v>
      </c>
      <c r="Y68" s="2">
        <v>8</v>
      </c>
      <c r="Z68" s="2">
        <v>9</v>
      </c>
      <c r="AA68" s="2">
        <v>10</v>
      </c>
      <c r="AB68" s="2">
        <v>11</v>
      </c>
      <c r="AC68" s="2">
        <v>12</v>
      </c>
      <c r="AD68" s="2">
        <v>13</v>
      </c>
      <c r="AE68" s="2">
        <v>14</v>
      </c>
      <c r="AF68" s="2">
        <v>15</v>
      </c>
      <c r="AG68" s="2">
        <v>16</v>
      </c>
      <c r="AH68" s="2">
        <v>17</v>
      </c>
      <c r="AI68" s="2">
        <v>18</v>
      </c>
      <c r="AJ68" s="2">
        <v>19</v>
      </c>
      <c r="AK68" s="2">
        <v>20</v>
      </c>
      <c r="AL68" s="2">
        <v>21</v>
      </c>
      <c r="AM68" s="2">
        <v>22</v>
      </c>
      <c r="AN68" s="2">
        <v>23</v>
      </c>
      <c r="AO68" s="2">
        <v>24</v>
      </c>
      <c r="AP68" s="2">
        <v>25</v>
      </c>
      <c r="AQ68" s="2">
        <v>26</v>
      </c>
      <c r="AR68" s="2">
        <v>27</v>
      </c>
      <c r="AS68" s="2">
        <v>28</v>
      </c>
      <c r="AT68" s="2">
        <v>29</v>
      </c>
      <c r="AU68" s="2">
        <v>30</v>
      </c>
      <c r="AV68" s="2">
        <v>31</v>
      </c>
      <c r="AW68" s="2">
        <v>32</v>
      </c>
      <c r="AX68" s="2">
        <v>33</v>
      </c>
      <c r="AY68" s="2">
        <v>34</v>
      </c>
      <c r="AZ68" s="2">
        <v>35</v>
      </c>
      <c r="BA68" s="2">
        <v>36</v>
      </c>
      <c r="BB68" s="2">
        <v>37</v>
      </c>
      <c r="BC68" s="2">
        <v>38</v>
      </c>
      <c r="BD68" s="2">
        <v>39</v>
      </c>
      <c r="BE68" s="2">
        <v>40</v>
      </c>
      <c r="BF68" s="2">
        <v>41</v>
      </c>
      <c r="BG68" s="2">
        <v>42</v>
      </c>
      <c r="BH68" s="2">
        <v>43</v>
      </c>
      <c r="BI68" s="2">
        <v>44</v>
      </c>
      <c r="BJ68" s="2">
        <v>45</v>
      </c>
      <c r="BK68" s="2">
        <v>46</v>
      </c>
      <c r="BL68" s="2">
        <v>47</v>
      </c>
      <c r="BM68" s="2">
        <v>48</v>
      </c>
      <c r="BN68" s="2">
        <v>49</v>
      </c>
      <c r="BO68" s="2">
        <v>50</v>
      </c>
      <c r="BP68" s="2">
        <v>51</v>
      </c>
      <c r="BQ68" s="2">
        <v>52</v>
      </c>
      <c r="BR68" s="2">
        <v>53</v>
      </c>
      <c r="BS68" s="2">
        <v>54</v>
      </c>
      <c r="BT68" s="2">
        <v>55</v>
      </c>
      <c r="BU68" s="2">
        <v>56</v>
      </c>
      <c r="BV68" s="2">
        <v>57</v>
      </c>
      <c r="BW68" s="2">
        <v>58</v>
      </c>
      <c r="BX68" s="2">
        <v>59</v>
      </c>
      <c r="BY68" s="2">
        <v>60</v>
      </c>
      <c r="BZ68" s="2">
        <v>61</v>
      </c>
      <c r="CA68" s="2">
        <v>62</v>
      </c>
      <c r="CB68" s="2">
        <v>63</v>
      </c>
      <c r="CC68" s="2">
        <v>64</v>
      </c>
      <c r="CD68" s="2">
        <v>65</v>
      </c>
      <c r="CE68" s="2">
        <v>66</v>
      </c>
      <c r="CF68" s="2">
        <v>67</v>
      </c>
      <c r="CG68" s="2">
        <v>68</v>
      </c>
      <c r="CH68" s="2">
        <v>69</v>
      </c>
      <c r="CI68" s="2">
        <v>70</v>
      </c>
      <c r="CJ68" s="2">
        <v>71</v>
      </c>
      <c r="CK68" s="2">
        <v>72</v>
      </c>
      <c r="CL68" s="2">
        <v>73</v>
      </c>
      <c r="CM68" s="2">
        <v>74</v>
      </c>
      <c r="CN68" s="2">
        <v>75</v>
      </c>
      <c r="CO68" s="2">
        <v>76</v>
      </c>
      <c r="CP68" s="2">
        <v>77</v>
      </c>
      <c r="CQ68" s="2">
        <v>78</v>
      </c>
      <c r="CR68" s="2">
        <v>79</v>
      </c>
      <c r="CS68" s="2">
        <v>80</v>
      </c>
      <c r="CT68" s="2">
        <v>81</v>
      </c>
      <c r="CU68" s="2">
        <v>82</v>
      </c>
      <c r="CV68" s="2">
        <v>83</v>
      </c>
      <c r="CW68" s="2">
        <v>84</v>
      </c>
      <c r="CX68" s="2">
        <v>85</v>
      </c>
      <c r="CY68" s="2">
        <v>86</v>
      </c>
      <c r="CZ68" s="2">
        <v>87</v>
      </c>
      <c r="DA68" s="2">
        <v>88</v>
      </c>
      <c r="DB68" s="2">
        <v>89</v>
      </c>
      <c r="DC68" s="2">
        <v>90</v>
      </c>
      <c r="DD68" s="2">
        <v>91</v>
      </c>
      <c r="DE68" s="2">
        <v>92</v>
      </c>
      <c r="DF68" s="2">
        <v>93</v>
      </c>
      <c r="DG68" s="2">
        <v>94</v>
      </c>
      <c r="DH68" s="2">
        <v>95</v>
      </c>
      <c r="DI68" s="2">
        <v>96</v>
      </c>
      <c r="DJ68" s="2">
        <v>97</v>
      </c>
      <c r="DK68" s="2">
        <v>98</v>
      </c>
      <c r="DL68" s="2">
        <v>99</v>
      </c>
      <c r="DM68" s="2">
        <v>100</v>
      </c>
      <c r="DN68" s="2">
        <v>101</v>
      </c>
      <c r="DO68" s="2">
        <v>102</v>
      </c>
      <c r="DP68" s="2">
        <v>103</v>
      </c>
      <c r="DQ68" s="2">
        <v>104</v>
      </c>
      <c r="DR68" s="2">
        <v>105</v>
      </c>
      <c r="DS68" s="2">
        <v>106</v>
      </c>
      <c r="DT68" s="2">
        <v>107</v>
      </c>
      <c r="DU68" s="2">
        <v>108</v>
      </c>
      <c r="DV68" s="2">
        <v>109</v>
      </c>
      <c r="DW68" s="2">
        <v>110</v>
      </c>
      <c r="DX68" s="2">
        <v>111</v>
      </c>
      <c r="DY68" s="2">
        <v>112</v>
      </c>
      <c r="DZ68" s="2">
        <v>113</v>
      </c>
      <c r="EA68" s="2">
        <v>114</v>
      </c>
      <c r="EB68" s="2">
        <v>115</v>
      </c>
      <c r="EC68" s="2">
        <v>116</v>
      </c>
      <c r="ED68" s="2">
        <v>117</v>
      </c>
      <c r="EE68" s="2">
        <v>118</v>
      </c>
      <c r="EF68" s="2">
        <v>119</v>
      </c>
      <c r="EG68" s="2">
        <v>120</v>
      </c>
      <c r="EH68" s="2">
        <v>121</v>
      </c>
      <c r="EI68" s="2">
        <v>122</v>
      </c>
      <c r="EJ68" s="2">
        <v>123</v>
      </c>
      <c r="EK68" s="2">
        <v>124</v>
      </c>
      <c r="EL68" s="2">
        <v>125</v>
      </c>
      <c r="EM68" s="2">
        <v>126</v>
      </c>
      <c r="EN68" s="2">
        <v>127</v>
      </c>
      <c r="EO68" s="2">
        <v>128</v>
      </c>
      <c r="EP68" s="2">
        <v>129</v>
      </c>
      <c r="EQ68" s="2">
        <v>130</v>
      </c>
      <c r="ER68" s="2">
        <v>131</v>
      </c>
      <c r="ES68" s="2">
        <v>132</v>
      </c>
      <c r="ET68" s="2">
        <v>133</v>
      </c>
      <c r="EU68" s="2">
        <v>134</v>
      </c>
      <c r="EV68" s="2">
        <v>135</v>
      </c>
      <c r="EW68" s="2">
        <v>136</v>
      </c>
      <c r="EX68" s="2">
        <v>137</v>
      </c>
      <c r="EY68" s="2">
        <v>138</v>
      </c>
      <c r="EZ68" s="2">
        <v>139</v>
      </c>
      <c r="FA68" s="2">
        <v>140</v>
      </c>
      <c r="FB68" s="2">
        <v>141</v>
      </c>
      <c r="FC68" s="2">
        <v>142</v>
      </c>
      <c r="FD68" s="2">
        <v>143</v>
      </c>
      <c r="FE68" s="2">
        <v>144</v>
      </c>
      <c r="FF68" s="2">
        <v>145</v>
      </c>
      <c r="FG68" s="2">
        <v>146</v>
      </c>
      <c r="FH68" s="2">
        <v>147</v>
      </c>
      <c r="FI68" s="2">
        <v>148</v>
      </c>
      <c r="FJ68" s="2">
        <v>149</v>
      </c>
      <c r="FK68" s="2">
        <v>150</v>
      </c>
      <c r="FL68" s="2">
        <v>151</v>
      </c>
      <c r="FM68" s="2">
        <v>152</v>
      </c>
      <c r="FN68" s="2">
        <v>153</v>
      </c>
      <c r="FO68" s="2">
        <v>154</v>
      </c>
      <c r="FP68" s="2">
        <v>155</v>
      </c>
      <c r="FQ68" s="2">
        <v>156</v>
      </c>
      <c r="FR68" s="2">
        <v>157</v>
      </c>
      <c r="FS68" s="2">
        <v>158</v>
      </c>
      <c r="FT68" s="2">
        <v>159</v>
      </c>
      <c r="FU68" s="2">
        <v>160</v>
      </c>
      <c r="FV68" s="2">
        <v>161</v>
      </c>
      <c r="FW68" s="2">
        <v>162</v>
      </c>
      <c r="FX68" s="2">
        <v>163</v>
      </c>
      <c r="FY68" s="2">
        <v>164</v>
      </c>
      <c r="FZ68" s="2">
        <v>165</v>
      </c>
      <c r="GA68" s="2">
        <v>166</v>
      </c>
      <c r="GB68" s="2">
        <v>167</v>
      </c>
      <c r="GC68" s="2">
        <v>168</v>
      </c>
      <c r="GD68" s="2">
        <v>169</v>
      </c>
      <c r="GE68" s="2">
        <v>170</v>
      </c>
      <c r="GF68" s="2">
        <v>171</v>
      </c>
      <c r="GG68" s="2">
        <v>172</v>
      </c>
      <c r="GH68" s="2">
        <v>173</v>
      </c>
      <c r="GI68" s="2">
        <v>174</v>
      </c>
      <c r="GJ68" s="2">
        <v>175</v>
      </c>
      <c r="GK68" s="2">
        <v>176</v>
      </c>
      <c r="GL68" s="2">
        <v>177</v>
      </c>
      <c r="GM68" s="2">
        <v>178</v>
      </c>
      <c r="GN68" s="2">
        <v>179</v>
      </c>
      <c r="GO68" s="2">
        <v>180</v>
      </c>
      <c r="GP68" s="2">
        <v>181</v>
      </c>
      <c r="GQ68" s="2">
        <v>182</v>
      </c>
      <c r="GR68" s="2">
        <v>183</v>
      </c>
      <c r="GS68" s="2">
        <v>184</v>
      </c>
      <c r="GT68" s="2">
        <v>185</v>
      </c>
      <c r="GU68" s="2">
        <v>186</v>
      </c>
      <c r="GV68" s="2">
        <v>187</v>
      </c>
      <c r="GW68" s="2">
        <v>188</v>
      </c>
      <c r="GX68" s="2">
        <v>189</v>
      </c>
      <c r="GY68" s="2">
        <v>190</v>
      </c>
      <c r="GZ68" s="2">
        <v>191</v>
      </c>
      <c r="HA68" s="2">
        <v>192</v>
      </c>
      <c r="HB68" s="2">
        <v>193</v>
      </c>
      <c r="HC68" s="2">
        <v>194</v>
      </c>
      <c r="HD68" s="2">
        <v>195</v>
      </c>
      <c r="HE68" s="2">
        <v>196</v>
      </c>
      <c r="HF68" s="2">
        <v>197</v>
      </c>
      <c r="HG68" s="2">
        <v>198</v>
      </c>
      <c r="HH68" s="2">
        <v>199</v>
      </c>
      <c r="HI68" s="2">
        <v>200</v>
      </c>
      <c r="HJ68" s="2">
        <v>201</v>
      </c>
      <c r="HK68" s="2">
        <v>202</v>
      </c>
      <c r="HL68" s="2">
        <v>203</v>
      </c>
      <c r="HM68" s="2">
        <v>204</v>
      </c>
      <c r="HN68" s="2">
        <v>205</v>
      </c>
      <c r="HO68" s="2">
        <v>206</v>
      </c>
      <c r="HP68" s="2">
        <v>207</v>
      </c>
      <c r="HQ68" s="2">
        <v>208</v>
      </c>
      <c r="HR68" s="2">
        <v>209</v>
      </c>
      <c r="HS68" s="2">
        <v>210</v>
      </c>
      <c r="HT68" s="2">
        <v>211</v>
      </c>
      <c r="HU68" s="2">
        <v>212</v>
      </c>
      <c r="HV68" s="2">
        <v>213</v>
      </c>
      <c r="HW68" s="2">
        <v>214</v>
      </c>
      <c r="HX68" s="2">
        <v>215</v>
      </c>
      <c r="HY68" s="2">
        <v>216</v>
      </c>
      <c r="HZ68" s="2">
        <v>217</v>
      </c>
      <c r="IA68" s="2">
        <v>218</v>
      </c>
      <c r="IB68" s="2">
        <v>219</v>
      </c>
      <c r="IC68" s="2">
        <v>220</v>
      </c>
      <c r="ID68" s="2">
        <v>221</v>
      </c>
      <c r="IE68" s="2">
        <v>222</v>
      </c>
      <c r="IF68" s="2">
        <v>223</v>
      </c>
      <c r="IG68" s="2">
        <v>224</v>
      </c>
      <c r="IH68" s="2">
        <v>225</v>
      </c>
      <c r="II68" s="2">
        <v>226</v>
      </c>
      <c r="IJ68" s="2">
        <v>227</v>
      </c>
      <c r="IK68" s="2">
        <v>228</v>
      </c>
      <c r="IL68" s="2">
        <v>229</v>
      </c>
      <c r="IM68" s="2">
        <v>230</v>
      </c>
      <c r="IN68" s="2">
        <v>231</v>
      </c>
      <c r="IO68" s="2">
        <v>232</v>
      </c>
      <c r="IP68" s="2">
        <v>233</v>
      </c>
      <c r="IQ68" s="2">
        <v>234</v>
      </c>
      <c r="IR68" s="2">
        <v>235</v>
      </c>
      <c r="IS68" s="2">
        <v>236</v>
      </c>
      <c r="IT68" s="2">
        <v>237</v>
      </c>
      <c r="IU68" s="2">
        <v>238</v>
      </c>
      <c r="IV68" s="2">
        <v>239</v>
      </c>
      <c r="IW68" s="2">
        <v>240</v>
      </c>
      <c r="IX68" s="2">
        <v>241</v>
      </c>
      <c r="IY68" s="2">
        <v>242</v>
      </c>
      <c r="IZ68" s="2">
        <v>243</v>
      </c>
      <c r="JA68" s="2">
        <v>244</v>
      </c>
      <c r="JB68" s="2">
        <v>245</v>
      </c>
      <c r="JC68" s="2">
        <v>246</v>
      </c>
      <c r="JD68" s="2">
        <v>247</v>
      </c>
      <c r="JE68" s="2">
        <v>248</v>
      </c>
      <c r="JF68" s="2">
        <v>249</v>
      </c>
      <c r="JG68" s="2">
        <v>250</v>
      </c>
    </row>
    <row r="69" spans="16:267" ht="12.75" hidden="1" customHeight="1" x14ac:dyDescent="0.25">
      <c r="P69" s="64" t="s">
        <v>69</v>
      </c>
      <c r="Q69" s="65">
        <v>0</v>
      </c>
      <c r="R69" s="65">
        <f t="shared" ref="R69:CC69" si="80">Q76*$D$53</f>
        <v>8.3649590640929485</v>
      </c>
      <c r="S69" s="65">
        <f t="shared" si="80"/>
        <v>8.3613393806754299</v>
      </c>
      <c r="T69" s="65">
        <f t="shared" si="80"/>
        <v>8.3504838546881945</v>
      </c>
      <c r="U69" s="65">
        <f t="shared" si="80"/>
        <v>8.3324046164681818</v>
      </c>
      <c r="V69" s="65">
        <f t="shared" si="80"/>
        <v>8.3071239367405578</v>
      </c>
      <c r="W69" s="65">
        <f t="shared" si="80"/>
        <v>8.274674166205207</v>
      </c>
      <c r="X69" s="65">
        <f t="shared" si="80"/>
        <v>8.2350976462574295</v>
      </c>
      <c r="Y69" s="65">
        <f t="shared" si="80"/>
        <v>8.1884465912936584</v>
      </c>
      <c r="Z69" s="65">
        <f t="shared" si="80"/>
        <v>8.134782943198795</v>
      </c>
      <c r="AA69" s="65">
        <f t="shared" si="80"/>
        <v>8.0741781987525325</v>
      </c>
      <c r="AB69" s="65">
        <f t="shared" si="80"/>
        <v>8.006713210828611</v>
      </c>
      <c r="AC69" s="65">
        <f t="shared" si="80"/>
        <v>7.9324779643860177</v>
      </c>
      <c r="AD69" s="65">
        <f t="shared" si="80"/>
        <v>7.851571328375524</v>
      </c>
      <c r="AE69" s="65">
        <f t="shared" si="80"/>
        <v>7.7641007847926407</v>
      </c>
      <c r="AF69" s="65">
        <f t="shared" si="80"/>
        <v>7.6701821362133487</v>
      </c>
      <c r="AG69" s="65">
        <f t="shared" si="80"/>
        <v>7.5699391932393256</v>
      </c>
      <c r="AH69" s="65">
        <f t="shared" si="80"/>
        <v>7.463503443361506</v>
      </c>
      <c r="AI69" s="65">
        <f t="shared" si="80"/>
        <v>7.3510137028203246</v>
      </c>
      <c r="AJ69" s="65">
        <f t="shared" si="80"/>
        <v>7.2326157531008812</v>
      </c>
      <c r="AK69" s="65">
        <f t="shared" si="80"/>
        <v>7.1084619637469935</v>
      </c>
      <c r="AL69" s="65">
        <f t="shared" si="80"/>
        <v>6.9787109032142656</v>
      </c>
      <c r="AM69" s="65">
        <f t="shared" si="80"/>
        <v>6.8435269395054892</v>
      </c>
      <c r="AN69" s="65">
        <f t="shared" si="80"/>
        <v>6.7030798323433123</v>
      </c>
      <c r="AO69" s="65">
        <f t="shared" si="80"/>
        <v>6.5575443186356486</v>
      </c>
      <c r="AP69" s="65">
        <f t="shared" si="80"/>
        <v>6.4070996929790454</v>
      </c>
      <c r="AQ69" s="65">
        <f t="shared" si="80"/>
        <v>6.2519293849224811</v>
      </c>
      <c r="AR69" s="65">
        <f t="shared" si="80"/>
        <v>6.0922205346852358</v>
      </c>
      <c r="AS69" s="65">
        <f t="shared" si="80"/>
        <v>5.9281635689777543</v>
      </c>
      <c r="AT69" s="65">
        <f t="shared" si="80"/>
        <v>5.7599517785278431</v>
      </c>
      <c r="AU69" s="65">
        <f t="shared" si="80"/>
        <v>5.5877808988548523</v>
      </c>
      <c r="AV69" s="65">
        <f t="shared" si="80"/>
        <v>5.4118486957684491</v>
      </c>
      <c r="AW69" s="65">
        <f t="shared" si="80"/>
        <v>5.2323545569970555</v>
      </c>
      <c r="AX69" s="65">
        <f t="shared" si="80"/>
        <v>5.0494990912741295</v>
      </c>
      <c r="AY69" s="65">
        <f t="shared" si="80"/>
        <v>4.8634837361237997</v>
      </c>
      <c r="AZ69" s="65">
        <f t="shared" si="80"/>
        <v>4.6745103755049273</v>
      </c>
      <c r="BA69" s="65">
        <f t="shared" si="80"/>
        <v>4.482780968377587</v>
      </c>
      <c r="BB69" s="65">
        <f t="shared" si="80"/>
        <v>4.2884971891662733</v>
      </c>
      <c r="BC69" s="65">
        <f t="shared" si="80"/>
        <v>4.0918600809976891</v>
      </c>
      <c r="BD69" s="65">
        <f t="shared" si="80"/>
        <v>3.8930697224950093</v>
      </c>
      <c r="BE69" s="65">
        <f t="shared" si="80"/>
        <v>3.6923249088163708</v>
      </c>
      <c r="BF69" s="65">
        <f t="shared" si="80"/>
        <v>3.4898228475276194</v>
      </c>
      <c r="BG69" s="65">
        <f t="shared" si="80"/>
        <v>3.2857588698073172</v>
      </c>
      <c r="BH69" s="65">
        <f t="shared" si="80"/>
        <v>3.0803261573888241</v>
      </c>
      <c r="BI69" s="65">
        <f t="shared" si="80"/>
        <v>2.873715485552093</v>
      </c>
      <c r="BJ69" s="65">
        <f t="shared" si="80"/>
        <v>2.6661149823951216</v>
      </c>
      <c r="BK69" s="65">
        <f t="shared" si="80"/>
        <v>2.4577099045267103</v>
      </c>
      <c r="BL69" s="65">
        <f t="shared" si="80"/>
        <v>2.2486824292436833</v>
      </c>
      <c r="BM69" s="65">
        <f t="shared" si="80"/>
        <v>2.0392114631798059</v>
      </c>
      <c r="BN69" s="65">
        <f t="shared" si="80"/>
        <v>1.8294724673409297</v>
      </c>
      <c r="BO69" s="65">
        <f t="shared" si="80"/>
        <v>1.619637298373608</v>
      </c>
      <c r="BP69" s="65">
        <f t="shared" si="80"/>
        <v>1.4098740658514859</v>
      </c>
      <c r="BQ69" s="65">
        <f t="shared" si="80"/>
        <v>1.2003470053062031</v>
      </c>
      <c r="BR69" s="65">
        <f t="shared" si="80"/>
        <v>0.99121636667637691</v>
      </c>
      <c r="BS69" s="65">
        <f t="shared" si="80"/>
        <v>0.78263831779922799</v>
      </c>
      <c r="BT69" s="65">
        <f t="shared" si="80"/>
        <v>0.57476486252735848</v>
      </c>
      <c r="BU69" s="65">
        <f t="shared" si="80"/>
        <v>0.36774377301445549</v>
      </c>
      <c r="BV69" s="65">
        <f t="shared" si="80"/>
        <v>0.16171853567856315</v>
      </c>
      <c r="BW69" s="65">
        <f t="shared" si="80"/>
        <v>-4.3171689674891531E-2</v>
      </c>
      <c r="BX69" s="65">
        <f t="shared" si="80"/>
        <v>-0.24679209811417779</v>
      </c>
      <c r="BY69" s="65">
        <f t="shared" si="80"/>
        <v>-0.44901225579112952</v>
      </c>
      <c r="BZ69" s="65">
        <f t="shared" si="80"/>
        <v>-0.64970610467815149</v>
      </c>
      <c r="CA69" s="65">
        <f t="shared" si="80"/>
        <v>-0.84875195642540113</v>
      </c>
      <c r="CB69" s="65">
        <f t="shared" si="80"/>
        <v>-1.0460324759370077</v>
      </c>
      <c r="CC69" s="65">
        <f t="shared" si="80"/>
        <v>-1.2414346552719149</v>
      </c>
      <c r="CD69" s="65">
        <f t="shared" ref="CD69:EO69" si="81">CC76*$D$53</f>
        <v>-1.4348497784757441</v>
      </c>
      <c r="CE69" s="65">
        <f t="shared" si="81"/>
        <v>-1.6261733779475538</v>
      </c>
      <c r="CF69" s="65">
        <f t="shared" si="81"/>
        <v>-1.815305182943254</v>
      </c>
      <c r="CG69" s="65">
        <f t="shared" si="81"/>
        <v>-2.0021490608079326</v>
      </c>
      <c r="CH69" s="65">
        <f t="shared" si="81"/>
        <v>-2.1866129515230708</v>
      </c>
      <c r="CI69" s="65">
        <f t="shared" si="81"/>
        <v>-2.3686087961404594</v>
      </c>
      <c r="CJ69" s="65">
        <f t="shared" si="81"/>
        <v>-2.5480524596637206</v>
      </c>
      <c r="CK69" s="65">
        <f t="shared" si="81"/>
        <v>-2.7248636489231761</v>
      </c>
      <c r="CL69" s="65">
        <f t="shared" si="81"/>
        <v>-2.8989658259729918</v>
      </c>
      <c r="CM69" s="65">
        <f t="shared" si="81"/>
        <v>-3.0702861175231901</v>
      </c>
      <c r="CN69" s="65">
        <f t="shared" si="81"/>
        <v>-3.2387552209000181</v>
      </c>
      <c r="CO69" s="65">
        <f t="shared" si="81"/>
        <v>-3.4043073070107059</v>
      </c>
      <c r="CP69" s="65">
        <f t="shared" si="81"/>
        <v>-3.5668799207668647</v>
      </c>
      <c r="CQ69" s="65">
        <f t="shared" si="81"/>
        <v>-3.726413879402465</v>
      </c>
      <c r="CR69" s="65">
        <f t="shared" si="81"/>
        <v>-3.8828531691010881</v>
      </c>
      <c r="CS69" s="65">
        <f t="shared" si="81"/>
        <v>-4.0361448403264193</v>
      </c>
      <c r="CT69" s="65">
        <f t="shared" si="81"/>
        <v>-4.186238902230369</v>
      </c>
      <c r="CU69" s="65">
        <f t="shared" si="81"/>
        <v>-4.3330882164914257</v>
      </c>
      <c r="CV69" s="65">
        <f t="shared" si="81"/>
        <v>-4.476648390916611</v>
      </c>
      <c r="CW69" s="65">
        <f t="shared" si="81"/>
        <v>-4.6168776731194026</v>
      </c>
      <c r="CX69" s="65">
        <f t="shared" si="81"/>
        <v>-4.7537368445674062</v>
      </c>
      <c r="CY69" s="65">
        <f t="shared" si="81"/>
        <v>-4.8871891152733014</v>
      </c>
      <c r="CZ69" s="65">
        <f t="shared" si="81"/>
        <v>-5.0172000193850872</v>
      </c>
      <c r="DA69" s="65">
        <f t="shared" si="81"/>
        <v>-5.1437373119120284</v>
      </c>
      <c r="DB69" s="65">
        <f t="shared" si="81"/>
        <v>-5.2667708668072981</v>
      </c>
      <c r="DC69" s="65">
        <f t="shared" si="81"/>
        <v>-5.3862725766085768</v>
      </c>
      <c r="DD69" s="65">
        <f t="shared" si="81"/>
        <v>-5.5022162538252504</v>
      </c>
      <c r="DE69" s="65">
        <f t="shared" si="81"/>
        <v>-5.6145775342427173</v>
      </c>
      <c r="DF69" s="65">
        <f t="shared" si="81"/>
        <v>-5.7233337823003696</v>
      </c>
      <c r="DG69" s="65">
        <f t="shared" si="81"/>
        <v>-5.8284639986867308</v>
      </c>
      <c r="DH69" s="65">
        <f t="shared" si="81"/>
        <v>-5.9299487302814606</v>
      </c>
      <c r="DI69" s="65">
        <f t="shared" si="81"/>
        <v>-6.0277699825603932</v>
      </c>
      <c r="DJ69" s="65">
        <f t="shared" si="81"/>
        <v>-6.1219111345711292</v>
      </c>
      <c r="DK69" s="65">
        <f t="shared" si="81"/>
        <v>-6.2123568565721428</v>
      </c>
      <c r="DL69" s="65">
        <f t="shared" si="81"/>
        <v>-6.2990930304210542</v>
      </c>
      <c r="DM69" s="65">
        <f t="shared" si="81"/>
        <v>-6.382106672787291</v>
      </c>
      <c r="DN69" s="65">
        <f t="shared" si="81"/>
        <v>-6.4613858612546853</v>
      </c>
      <c r="DO69" s="65">
        <f t="shared" si="81"/>
        <v>-6.5369196633735527</v>
      </c>
      <c r="DP69" s="65">
        <f t="shared" si="81"/>
        <v>-6.60869806871235</v>
      </c>
      <c r="DQ69" s="65">
        <f t="shared" si="81"/>
        <v>-6.676711923954314</v>
      </c>
      <c r="DR69" s="65">
        <f t="shared" si="81"/>
        <v>-6.7409528710763009</v>
      </c>
      <c r="DS69" s="65">
        <f t="shared" si="81"/>
        <v>-6.8014132886430261</v>
      </c>
      <c r="DT69" s="65">
        <f t="shared" si="81"/>
        <v>-6.8580862362454944</v>
      </c>
      <c r="DU69" s="65">
        <f t="shared" si="81"/>
        <v>-6.9109654021049822</v>
      </c>
      <c r="DV69" s="65">
        <f t="shared" si="81"/>
        <v>-6.9600450538650822</v>
      </c>
      <c r="DW69" s="65">
        <f t="shared" si="81"/>
        <v>-7.0053199925850329</v>
      </c>
      <c r="DX69" s="65">
        <f t="shared" si="81"/>
        <v>-7.0467855099504977</v>
      </c>
      <c r="DY69" s="65">
        <f t="shared" si="81"/>
        <v>-7.0844373487103818</v>
      </c>
      <c r="DZ69" s="65">
        <f t="shared" si="81"/>
        <v>-7.1182716663502799</v>
      </c>
      <c r="EA69" s="65">
        <f t="shared" si="81"/>
        <v>-7.1482850020084223</v>
      </c>
      <c r="EB69" s="65">
        <f t="shared" si="81"/>
        <v>-7.1744742466402958</v>
      </c>
      <c r="EC69" s="65">
        <f t="shared" si="81"/>
        <v>-7.1968366164362019</v>
      </c>
      <c r="ED69" s="65">
        <f t="shared" si="81"/>
        <v>-7.2153696294967009</v>
      </c>
      <c r="EE69" s="65">
        <f t="shared" si="81"/>
        <v>-7.2300710857671957</v>
      </c>
      <c r="EF69" s="65">
        <f t="shared" si="81"/>
        <v>-7.240939050236503</v>
      </c>
      <c r="EG69" s="65">
        <f t="shared" si="81"/>
        <v>-7.2479718394008685</v>
      </c>
      <c r="EH69" s="65">
        <f t="shared" si="81"/>
        <v>-7.2511680109975556</v>
      </c>
      <c r="EI69" s="65">
        <f t="shared" si="81"/>
        <v>-7.2505263570089831</v>
      </c>
      <c r="EJ69" s="65">
        <f t="shared" si="81"/>
        <v>-7.2460458999426915</v>
      </c>
      <c r="EK69" s="65">
        <f t="shared" si="81"/>
        <v>-7.2377258923894185</v>
      </c>
      <c r="EL69" s="65">
        <f t="shared" si="81"/>
        <v>-7.2255658198628891</v>
      </c>
      <c r="EM69" s="65">
        <f t="shared" si="81"/>
        <v>-7.209565406926898</v>
      </c>
      <c r="EN69" s="65">
        <f t="shared" si="81"/>
        <v>-7.1897246266124011</v>
      </c>
      <c r="EO69" s="65">
        <f t="shared" si="81"/>
        <v>-7.1660437131309962</v>
      </c>
      <c r="EP69" s="65">
        <f t="shared" ref="EP69:HA69" si="82">EO76*$D$53</f>
        <v>-7.1385231778891116</v>
      </c>
      <c r="EQ69" s="65">
        <f t="shared" si="82"/>
        <v>-7.1071638288080248</v>
      </c>
      <c r="ER69" s="65">
        <f t="shared" si="82"/>
        <v>-7.0719667929550392</v>
      </c>
      <c r="ES69" s="65">
        <f t="shared" si="82"/>
        <v>-7.0329335424906914</v>
      </c>
      <c r="ET69" s="65">
        <f t="shared" si="82"/>
        <v>-6.9900659239369345</v>
      </c>
      <c r="EU69" s="65">
        <f t="shared" si="82"/>
        <v>-6.9433661907686668</v>
      </c>
      <c r="EV69" s="65">
        <f t="shared" si="82"/>
        <v>-6.8928370393344665</v>
      </c>
      <c r="EW69" s="65">
        <f t="shared" si="82"/>
        <v>-6.8384816481044473</v>
      </c>
      <c r="EX69" s="65">
        <f t="shared" si="82"/>
        <v>-6.7803037202496501</v>
      </c>
      <c r="EY69" s="65">
        <f t="shared" si="82"/>
        <v>-6.718307529547987</v>
      </c>
      <c r="EZ69" s="65">
        <f t="shared" si="82"/>
        <v>-6.6524979696149416</v>
      </c>
      <c r="FA69" s="65">
        <f t="shared" si="82"/>
        <v>-6.5828806064520133</v>
      </c>
      <c r="FB69" s="65">
        <f t="shared" si="82"/>
        <v>-6.5094617343025334</v>
      </c>
      <c r="FC69" s="65">
        <f t="shared" si="82"/>
        <v>-6.4322484348023883</v>
      </c>
      <c r="FD69" s="65">
        <f t="shared" si="82"/>
        <v>-6.3512486394082925</v>
      </c>
      <c r="FE69" s="65">
        <f t="shared" si="82"/>
        <v>-6.2664711950807401</v>
      </c>
      <c r="FF69" s="65">
        <f t="shared" si="82"/>
        <v>-6.1779259331947154</v>
      </c>
      <c r="FG69" s="65">
        <f t="shared" si="82"/>
        <v>-6.0856237416449606</v>
      </c>
      <c r="FH69" s="65">
        <f t="shared" si="82"/>
        <v>-5.9895766401057351</v>
      </c>
      <c r="FI69" s="65">
        <f t="shared" si="82"/>
        <v>-5.8897978583982873</v>
      </c>
      <c r="FJ69" s="65">
        <f t="shared" si="82"/>
        <v>-5.7863019179107846</v>
      </c>
      <c r="FK69" s="65">
        <f t="shared" si="82"/>
        <v>-5.6791047160077062</v>
      </c>
      <c r="FL69" s="65">
        <f t="shared" si="82"/>
        <v>-5.5682236133552232</v>
      </c>
      <c r="FM69" s="65">
        <f t="shared" si="82"/>
        <v>-5.4536775240794224</v>
      </c>
      <c r="FN69" s="65">
        <f t="shared" si="82"/>
        <v>-5.3354870086645283</v>
      </c>
      <c r="FO69" s="65">
        <f t="shared" si="82"/>
        <v>-5.2136743694837113</v>
      </c>
      <c r="FP69" s="65">
        <f t="shared" si="82"/>
        <v>-5.0882637488451978</v>
      </c>
      <c r="FQ69" s="65">
        <f t="shared" si="82"/>
        <v>-4.9592812294215882</v>
      </c>
      <c r="FR69" s="65">
        <f t="shared" si="82"/>
        <v>-4.8267549369166485</v>
      </c>
      <c r="FS69" s="65">
        <f t="shared" si="82"/>
        <v>-4.6907151448080944</v>
      </c>
      <c r="FT69" s="65">
        <f t="shared" si="82"/>
        <v>-4.5511943809897577</v>
      </c>
      <c r="FU69" s="65">
        <f t="shared" si="82"/>
        <v>-4.4082275361190435</v>
      </c>
      <c r="FV69" s="65">
        <f t="shared" si="82"/>
        <v>-4.2618519734583762</v>
      </c>
      <c r="FW69" s="65">
        <f t="shared" si="82"/>
        <v>-4.1121076399814918</v>
      </c>
      <c r="FX69" s="65">
        <f t="shared" si="82"/>
        <v>-3.9590371784952922</v>
      </c>
      <c r="FY69" s="65">
        <f t="shared" si="82"/>
        <v>-3.8026860405088034</v>
      </c>
      <c r="FZ69" s="65">
        <f t="shared" si="82"/>
        <v>-3.6431025995602604</v>
      </c>
      <c r="GA69" s="65">
        <f t="shared" si="82"/>
        <v>-3.4803382646923655</v>
      </c>
      <c r="GB69" s="65">
        <f t="shared" si="82"/>
        <v>-3.3144475937439877</v>
      </c>
      <c r="GC69" s="65">
        <f t="shared" si="82"/>
        <v>-3.1454884061039587</v>
      </c>
      <c r="GD69" s="65">
        <f t="shared" si="82"/>
        <v>-2.9735218945516122</v>
      </c>
      <c r="GE69" s="65">
        <f t="shared" si="82"/>
        <v>-2.7986127357843906</v>
      </c>
      <c r="GF69" s="65">
        <f t="shared" si="82"/>
        <v>-2.6208291992112387</v>
      </c>
      <c r="GG69" s="65">
        <f t="shared" si="82"/>
        <v>-2.4402432535660603</v>
      </c>
      <c r="GH69" s="65">
        <f t="shared" si="82"/>
        <v>-2.256930670875732</v>
      </c>
      <c r="GI69" s="65">
        <f t="shared" si="82"/>
        <v>-2.0709711272898792</v>
      </c>
      <c r="GJ69" s="65">
        <f t="shared" si="82"/>
        <v>-1.88244830026317</v>
      </c>
      <c r="GK69" s="65">
        <f t="shared" si="82"/>
        <v>-1.6914499615543792</v>
      </c>
      <c r="GL69" s="65">
        <f t="shared" si="82"/>
        <v>-1.4980680654892284</v>
      </c>
      <c r="GM69" s="65">
        <f t="shared" si="82"/>
        <v>-1.3023988319127211</v>
      </c>
      <c r="GN69" s="65">
        <f t="shared" si="82"/>
        <v>-1.1045428232387875</v>
      </c>
      <c r="GO69" s="65">
        <f t="shared" si="82"/>
        <v>-0.90460501498799406</v>
      </c>
      <c r="GP69" s="65">
        <f t="shared" si="82"/>
        <v>-0.70269485918876029</v>
      </c>
      <c r="GQ69" s="65">
        <f t="shared" si="82"/>
        <v>-0.49892634000424563</v>
      </c>
      <c r="GR69" s="65">
        <f t="shared" si="82"/>
        <v>-0.29341802093710384</v>
      </c>
      <c r="GS69" s="65">
        <f t="shared" si="82"/>
        <v>-8.6293082952256475E-2</v>
      </c>
      <c r="GT69" s="65">
        <f t="shared" si="82"/>
        <v>0.12232064714261678</v>
      </c>
      <c r="GU69" s="65">
        <f t="shared" si="82"/>
        <v>0.33229067872737195</v>
      </c>
      <c r="GV69" s="65">
        <f t="shared" si="82"/>
        <v>0.54347985047441749</v>
      </c>
      <c r="GW69" s="65">
        <f t="shared" si="82"/>
        <v>0.75574633519096568</v>
      </c>
      <c r="GX69" s="65">
        <f t="shared" si="82"/>
        <v>0.96894365705138086</v>
      </c>
      <c r="GY69" s="65">
        <f t="shared" si="82"/>
        <v>1.1829207218614817</v>
      </c>
      <c r="GZ69" s="65">
        <f t="shared" si="82"/>
        <v>1.3975218609798046</v>
      </c>
      <c r="HA69" s="65">
        <f t="shared" si="82"/>
        <v>1.6125868894985382</v>
      </c>
      <c r="HB69" s="65">
        <f t="shared" ref="HB69:JG69" si="83">HA76*$D$53</f>
        <v>1.8279511792645473</v>
      </c>
      <c r="HC69" s="65">
        <f t="shared" si="83"/>
        <v>2.0434457472848697</v>
      </c>
      <c r="HD69" s="65">
        <f t="shared" si="83"/>
        <v>2.2588973600290561</v>
      </c>
      <c r="HE69" s="65">
        <f t="shared" si="83"/>
        <v>2.4741286540973202</v>
      </c>
      <c r="HF69" s="65">
        <f t="shared" si="83"/>
        <v>2.688958273677049</v>
      </c>
      <c r="HG69" s="65">
        <f t="shared" si="83"/>
        <v>2.9032010251565303</v>
      </c>
      <c r="HH69" s="65">
        <f t="shared" si="83"/>
        <v>3.1166680492087337</v>
      </c>
      <c r="HI69" s="65">
        <f t="shared" si="83"/>
        <v>3.3291670105922138</v>
      </c>
      <c r="HJ69" s="65">
        <f t="shared" si="83"/>
        <v>3.5405023058483933</v>
      </c>
      <c r="HK69" s="65">
        <f t="shared" si="83"/>
        <v>3.7504752889996666</v>
      </c>
      <c r="HL69" s="65">
        <f t="shared" si="83"/>
        <v>3.958884515272207</v>
      </c>
      <c r="HM69" s="65">
        <f t="shared" si="83"/>
        <v>4.1655260027842997</v>
      </c>
      <c r="HN69" s="65">
        <f t="shared" si="83"/>
        <v>4.3701935120504771</v>
      </c>
      <c r="HO69" s="65">
        <f t="shared" si="83"/>
        <v>4.572678843058938</v>
      </c>
      <c r="HP69" s="65">
        <f t="shared" si="83"/>
        <v>4.772772149581332</v>
      </c>
      <c r="HQ69" s="65">
        <f t="shared" si="83"/>
        <v>4.9702622702743824</v>
      </c>
      <c r="HR69" s="65">
        <f t="shared" si="83"/>
        <v>5.1649370760300402</v>
      </c>
      <c r="HS69" s="65">
        <f t="shared" si="83"/>
        <v>5.3565838329210802</v>
      </c>
      <c r="HT69" s="65">
        <f t="shared" si="83"/>
        <v>5.5449895799881928</v>
      </c>
      <c r="HU69" s="65">
        <f t="shared" si="83"/>
        <v>5.7299415210014244</v>
      </c>
      <c r="HV69" s="65">
        <f t="shared" si="83"/>
        <v>5.9112274292238052</v>
      </c>
      <c r="HW69" s="65">
        <f t="shared" si="83"/>
        <v>6.0886360640965904</v>
      </c>
      <c r="HX69" s="65">
        <f t="shared" si="83"/>
        <v>6.2619575986632245</v>
      </c>
      <c r="HY69" s="65">
        <f t="shared" si="83"/>
        <v>6.4309840564424778</v>
      </c>
      <c r="HZ69" s="65">
        <f t="shared" si="83"/>
        <v>6.5955097563667593</v>
      </c>
      <c r="IA69" s="65">
        <f t="shared" si="83"/>
        <v>6.7553317643051756</v>
      </c>
      <c r="IB69" s="65">
        <f t="shared" si="83"/>
        <v>6.9102503496029177</v>
      </c>
      <c r="IC69" s="65">
        <f t="shared" si="83"/>
        <v>7.0600694449879846</v>
      </c>
      <c r="ID69" s="65">
        <f t="shared" si="83"/>
        <v>7.2045971081197751</v>
      </c>
      <c r="IE69" s="65">
        <f t="shared" si="83"/>
        <v>7.3436459829899192</v>
      </c>
      <c r="IF69" s="65">
        <f t="shared" si="83"/>
        <v>7.4770337593300775</v>
      </c>
      <c r="IG69" s="65">
        <f t="shared" si="83"/>
        <v>7.6045836281307642</v>
      </c>
      <c r="IH69" s="65">
        <f t="shared" si="83"/>
        <v>7.7261247313461219</v>
      </c>
      <c r="II69" s="65">
        <f t="shared" si="83"/>
        <v>7.8414926038308526</v>
      </c>
      <c r="IJ69" s="65">
        <f t="shared" si="83"/>
        <v>7.9505296055454133</v>
      </c>
      <c r="IK69" s="65">
        <f t="shared" si="83"/>
        <v>8.0530853420678365</v>
      </c>
      <c r="IL69" s="65">
        <f t="shared" si="83"/>
        <v>8.1490170714636321</v>
      </c>
      <c r="IM69" s="65">
        <f t="shared" si="83"/>
        <v>8.2381900955928771</v>
      </c>
      <c r="IN69" s="65">
        <f t="shared" si="83"/>
        <v>8.3204781339757172</v>
      </c>
      <c r="IO69" s="65">
        <f t="shared" si="83"/>
        <v>8.3957636783910541</v>
      </c>
      <c r="IP69" s="65">
        <f t="shared" si="83"/>
        <v>8.4639383264530661</v>
      </c>
      <c r="IQ69" s="65">
        <f t="shared" si="83"/>
        <v>8.5249030924898328</v>
      </c>
      <c r="IR69" s="65">
        <f t="shared" si="83"/>
        <v>8.5785686941439359</v>
      </c>
      <c r="IS69" s="65">
        <f t="shared" si="83"/>
        <v>8.6248558132217088</v>
      </c>
      <c r="IT69" s="65">
        <f t="shared" si="83"/>
        <v>8.6636953294335406</v>
      </c>
      <c r="IU69" s="65">
        <f t="shared" si="83"/>
        <v>8.6950285258011171</v>
      </c>
      <c r="IV69" s="65">
        <f t="shared" si="83"/>
        <v>8.7188072646413435</v>
      </c>
      <c r="IW69" s="65">
        <f t="shared" si="83"/>
        <v>8.7349941331879499</v>
      </c>
      <c r="IX69" s="65">
        <f t="shared" si="83"/>
        <v>8.7435625580673229</v>
      </c>
      <c r="IY69" s="65">
        <f t="shared" si="83"/>
        <v>8.7444968880046172</v>
      </c>
      <c r="IZ69" s="65">
        <f t="shared" si="83"/>
        <v>8.7377924443059474</v>
      </c>
      <c r="JA69" s="65">
        <f t="shared" si="83"/>
        <v>8.7234555388332709</v>
      </c>
      <c r="JB69" s="65">
        <f t="shared" si="83"/>
        <v>8.7015034593610832</v>
      </c>
      <c r="JC69" s="65">
        <f t="shared" si="83"/>
        <v>8.6719644223800909</v>
      </c>
      <c r="JD69" s="65">
        <f t="shared" si="83"/>
        <v>8.6348774935862185</v>
      </c>
      <c r="JE69" s="65">
        <f t="shared" si="83"/>
        <v>8.590292476465617</v>
      </c>
      <c r="JF69" s="65">
        <f t="shared" si="83"/>
        <v>8.5382697695574485</v>
      </c>
      <c r="JG69" s="65">
        <f t="shared" si="83"/>
        <v>8.4788801931353852</v>
      </c>
    </row>
    <row r="70" spans="16:267" ht="12.75" hidden="1" customHeight="1" x14ac:dyDescent="0.25">
      <c r="P70" s="1" t="s">
        <v>70</v>
      </c>
      <c r="Q70" s="65">
        <f>$E$58</f>
        <v>0</v>
      </c>
      <c r="R70" s="65">
        <f t="shared" ref="R70:CC70" si="84">IF(OR($D$56=1,Q72&lt;=0),0,Q70+R69)</f>
        <v>8.3649590640929485</v>
      </c>
      <c r="S70" s="65">
        <f t="shared" si="84"/>
        <v>16.726298444768378</v>
      </c>
      <c r="T70" s="65">
        <f t="shared" si="84"/>
        <v>25.076782299456575</v>
      </c>
      <c r="U70" s="65">
        <f t="shared" si="84"/>
        <v>33.409186915924757</v>
      </c>
      <c r="V70" s="65">
        <f t="shared" si="84"/>
        <v>41.716310852665316</v>
      </c>
      <c r="W70" s="65">
        <f t="shared" si="84"/>
        <v>49.990985018870525</v>
      </c>
      <c r="X70" s="65">
        <f t="shared" si="84"/>
        <v>58.226082665127954</v>
      </c>
      <c r="Y70" s="65">
        <f t="shared" si="84"/>
        <v>66.414529256421616</v>
      </c>
      <c r="Z70" s="65">
        <f t="shared" si="84"/>
        <v>74.549312199620417</v>
      </c>
      <c r="AA70" s="65">
        <f t="shared" si="84"/>
        <v>82.623490398372951</v>
      </c>
      <c r="AB70" s="65">
        <f t="shared" si="84"/>
        <v>90.630203609201558</v>
      </c>
      <c r="AC70" s="65">
        <f t="shared" si="84"/>
        <v>98.562681573587582</v>
      </c>
      <c r="AD70" s="65">
        <f t="shared" si="84"/>
        <v>106.41425290196311</v>
      </c>
      <c r="AE70" s="65">
        <f t="shared" si="84"/>
        <v>114.17835368675576</v>
      </c>
      <c r="AF70" s="65">
        <f t="shared" si="84"/>
        <v>121.8485358229691</v>
      </c>
      <c r="AG70" s="65">
        <f t="shared" si="84"/>
        <v>129.41847501620842</v>
      </c>
      <c r="AH70" s="65">
        <f t="shared" si="84"/>
        <v>136.88197845956992</v>
      </c>
      <c r="AI70" s="65">
        <f t="shared" si="84"/>
        <v>144.23299216239025</v>
      </c>
      <c r="AJ70" s="65">
        <f t="shared" si="84"/>
        <v>151.46560791549112</v>
      </c>
      <c r="AK70" s="65">
        <f t="shared" si="84"/>
        <v>158.57406987923812</v>
      </c>
      <c r="AL70" s="65">
        <f t="shared" si="84"/>
        <v>165.5527807824524</v>
      </c>
      <c r="AM70" s="65">
        <f t="shared" si="84"/>
        <v>172.3963077219579</v>
      </c>
      <c r="AN70" s="65">
        <f t="shared" si="84"/>
        <v>179.09938755430122</v>
      </c>
      <c r="AO70" s="65">
        <f t="shared" si="84"/>
        <v>185.65693187293687</v>
      </c>
      <c r="AP70" s="65">
        <f t="shared" si="84"/>
        <v>192.06403156591591</v>
      </c>
      <c r="AQ70" s="65">
        <f t="shared" si="84"/>
        <v>198.31596095083839</v>
      </c>
      <c r="AR70" s="65">
        <f t="shared" si="84"/>
        <v>204.40818148552361</v>
      </c>
      <c r="AS70" s="65">
        <f t="shared" si="84"/>
        <v>210.33634505450138</v>
      </c>
      <c r="AT70" s="65">
        <f t="shared" si="84"/>
        <v>216.09629683302921</v>
      </c>
      <c r="AU70" s="65">
        <f t="shared" si="84"/>
        <v>221.68407773188406</v>
      </c>
      <c r="AV70" s="65">
        <f t="shared" si="84"/>
        <v>227.0959264276525</v>
      </c>
      <c r="AW70" s="65">
        <f t="shared" si="84"/>
        <v>232.32828098464955</v>
      </c>
      <c r="AX70" s="65">
        <f t="shared" si="84"/>
        <v>237.37778007592368</v>
      </c>
      <c r="AY70" s="65">
        <f t="shared" si="84"/>
        <v>242.24126381204749</v>
      </c>
      <c r="AZ70" s="65">
        <f t="shared" si="84"/>
        <v>246.91577418755242</v>
      </c>
      <c r="BA70" s="65">
        <f t="shared" si="84"/>
        <v>251.39855515593001</v>
      </c>
      <c r="BB70" s="65">
        <f t="shared" si="84"/>
        <v>255.68705234509628</v>
      </c>
      <c r="BC70" s="65">
        <f t="shared" si="84"/>
        <v>259.77891242609394</v>
      </c>
      <c r="BD70" s="65">
        <f t="shared" si="84"/>
        <v>263.67198214858894</v>
      </c>
      <c r="BE70" s="65">
        <f t="shared" si="84"/>
        <v>267.36430705740531</v>
      </c>
      <c r="BF70" s="65">
        <f t="shared" si="84"/>
        <v>270.8541299049329</v>
      </c>
      <c r="BG70" s="65">
        <f t="shared" si="84"/>
        <v>274.1398887747402</v>
      </c>
      <c r="BH70" s="65">
        <f t="shared" si="84"/>
        <v>277.22021493212901</v>
      </c>
      <c r="BI70" s="65">
        <f t="shared" si="84"/>
        <v>280.09393041768112</v>
      </c>
      <c r="BJ70" s="65">
        <f t="shared" si="84"/>
        <v>282.76004540007625</v>
      </c>
      <c r="BK70" s="65">
        <f t="shared" si="84"/>
        <v>285.21775530460297</v>
      </c>
      <c r="BL70" s="65">
        <f t="shared" si="84"/>
        <v>287.46643773384665</v>
      </c>
      <c r="BM70" s="65">
        <f t="shared" si="84"/>
        <v>289.50564919702646</v>
      </c>
      <c r="BN70" s="65">
        <f t="shared" si="84"/>
        <v>291.33512166436736</v>
      </c>
      <c r="BO70" s="65">
        <f t="shared" si="84"/>
        <v>292.95475896274098</v>
      </c>
      <c r="BP70" s="65">
        <f t="shared" si="84"/>
        <v>294.36463302859249</v>
      </c>
      <c r="BQ70" s="65">
        <f t="shared" si="84"/>
        <v>295.56498003389868</v>
      </c>
      <c r="BR70" s="65">
        <f t="shared" si="84"/>
        <v>296.55619640057506</v>
      </c>
      <c r="BS70" s="65">
        <f t="shared" si="84"/>
        <v>297.3388347183743</v>
      </c>
      <c r="BT70" s="65">
        <f t="shared" si="84"/>
        <v>297.91359958090163</v>
      </c>
      <c r="BU70" s="65">
        <f t="shared" si="84"/>
        <v>298.2813433539161</v>
      </c>
      <c r="BV70" s="65">
        <f t="shared" si="84"/>
        <v>298.44306188959467</v>
      </c>
      <c r="BW70" s="65">
        <f t="shared" si="84"/>
        <v>298.39989019991981</v>
      </c>
      <c r="BX70" s="65">
        <f t="shared" si="84"/>
        <v>298.15309810180565</v>
      </c>
      <c r="BY70" s="65">
        <f t="shared" si="84"/>
        <v>297.70408584601455</v>
      </c>
      <c r="BZ70" s="65">
        <f t="shared" si="84"/>
        <v>297.05437974133639</v>
      </c>
      <c r="CA70" s="65">
        <f t="shared" si="84"/>
        <v>296.20562778491097</v>
      </c>
      <c r="CB70" s="65">
        <f t="shared" si="84"/>
        <v>295.15959530897396</v>
      </c>
      <c r="CC70" s="65">
        <f t="shared" si="84"/>
        <v>293.91816065370205</v>
      </c>
      <c r="CD70" s="65">
        <f t="shared" ref="CD70:EO70" si="85">IF(OR($D$56=1,CC72&lt;=0),0,CC70+CD69)</f>
        <v>292.48331087522632</v>
      </c>
      <c r="CE70" s="65">
        <f t="shared" si="85"/>
        <v>290.85713749727876</v>
      </c>
      <c r="CF70" s="65">
        <f t="shared" si="85"/>
        <v>289.04183231433552</v>
      </c>
      <c r="CG70" s="65">
        <f t="shared" si="85"/>
        <v>287.03968325352758</v>
      </c>
      <c r="CH70" s="65">
        <f t="shared" si="85"/>
        <v>284.85307030200454</v>
      </c>
      <c r="CI70" s="65">
        <f t="shared" si="85"/>
        <v>282.48446150586409</v>
      </c>
      <c r="CJ70" s="65">
        <f t="shared" si="85"/>
        <v>279.93640904620037</v>
      </c>
      <c r="CK70" s="65">
        <f t="shared" si="85"/>
        <v>277.21154539727718</v>
      </c>
      <c r="CL70" s="65">
        <f t="shared" si="85"/>
        <v>274.31257957130418</v>
      </c>
      <c r="CM70" s="65">
        <f t="shared" si="85"/>
        <v>271.24229345378097</v>
      </c>
      <c r="CN70" s="65">
        <f t="shared" si="85"/>
        <v>268.00353823288094</v>
      </c>
      <c r="CO70" s="65">
        <f t="shared" si="85"/>
        <v>264.59923092587024</v>
      </c>
      <c r="CP70" s="65">
        <f t="shared" si="85"/>
        <v>261.03235100510341</v>
      </c>
      <c r="CQ70" s="65">
        <f t="shared" si="85"/>
        <v>257.30593712570095</v>
      </c>
      <c r="CR70" s="65">
        <f t="shared" si="85"/>
        <v>253.42308395659987</v>
      </c>
      <c r="CS70" s="65">
        <f t="shared" si="85"/>
        <v>249.38693911627345</v>
      </c>
      <c r="CT70" s="65">
        <f t="shared" si="85"/>
        <v>245.20070021404308</v>
      </c>
      <c r="CU70" s="65">
        <f t="shared" si="85"/>
        <v>240.86761199755165</v>
      </c>
      <c r="CV70" s="65">
        <f t="shared" si="85"/>
        <v>236.39096360663504</v>
      </c>
      <c r="CW70" s="65">
        <f t="shared" si="85"/>
        <v>231.77408593351564</v>
      </c>
      <c r="CX70" s="65">
        <f t="shared" si="85"/>
        <v>227.02034908894822</v>
      </c>
      <c r="CY70" s="65">
        <f t="shared" si="85"/>
        <v>222.13315997367494</v>
      </c>
      <c r="CZ70" s="65">
        <f t="shared" si="85"/>
        <v>217.11595995428985</v>
      </c>
      <c r="DA70" s="65">
        <f t="shared" si="85"/>
        <v>211.97222264237783</v>
      </c>
      <c r="DB70" s="65">
        <f t="shared" si="85"/>
        <v>206.70545177557054</v>
      </c>
      <c r="DC70" s="65">
        <f t="shared" si="85"/>
        <v>201.31917919896196</v>
      </c>
      <c r="DD70" s="65">
        <f t="shared" si="85"/>
        <v>195.81696294513671</v>
      </c>
      <c r="DE70" s="65">
        <f t="shared" si="85"/>
        <v>190.20238541089398</v>
      </c>
      <c r="DF70" s="65">
        <f t="shared" si="85"/>
        <v>184.47905162859362</v>
      </c>
      <c r="DG70" s="65">
        <f t="shared" si="85"/>
        <v>178.65058762990688</v>
      </c>
      <c r="DH70" s="65">
        <f t="shared" si="85"/>
        <v>172.72063889962541</v>
      </c>
      <c r="DI70" s="65">
        <f t="shared" si="85"/>
        <v>166.69286891706503</v>
      </c>
      <c r="DJ70" s="65">
        <f t="shared" si="85"/>
        <v>160.57095778249391</v>
      </c>
      <c r="DK70" s="65">
        <f t="shared" si="85"/>
        <v>154.35860092592176</v>
      </c>
      <c r="DL70" s="65">
        <f t="shared" si="85"/>
        <v>148.0595078955007</v>
      </c>
      <c r="DM70" s="65">
        <f t="shared" si="85"/>
        <v>141.6774012227134</v>
      </c>
      <c r="DN70" s="65">
        <f t="shared" si="85"/>
        <v>135.21601536145872</v>
      </c>
      <c r="DO70" s="65">
        <f t="shared" si="85"/>
        <v>128.67909569808518</v>
      </c>
      <c r="DP70" s="65">
        <f t="shared" si="85"/>
        <v>122.07039762937282</v>
      </c>
      <c r="DQ70" s="65">
        <f t="shared" si="85"/>
        <v>115.39368570541851</v>
      </c>
      <c r="DR70" s="65">
        <f t="shared" si="85"/>
        <v>108.6527328343422</v>
      </c>
      <c r="DS70" s="65">
        <f t="shared" si="85"/>
        <v>101.85131954569917</v>
      </c>
      <c r="DT70" s="65">
        <f t="shared" si="85"/>
        <v>94.993233309453672</v>
      </c>
      <c r="DU70" s="65">
        <f t="shared" si="85"/>
        <v>88.082267907348694</v>
      </c>
      <c r="DV70" s="65">
        <f t="shared" si="85"/>
        <v>81.122222853483606</v>
      </c>
      <c r="DW70" s="65">
        <f t="shared" si="85"/>
        <v>74.116902860898577</v>
      </c>
      <c r="DX70" s="65">
        <f t="shared" si="85"/>
        <v>67.070117350948081</v>
      </c>
      <c r="DY70" s="65">
        <f t="shared" si="85"/>
        <v>59.9856800022377</v>
      </c>
      <c r="DZ70" s="65">
        <f t="shared" si="85"/>
        <v>52.867408335887419</v>
      </c>
      <c r="EA70" s="65">
        <f t="shared" si="85"/>
        <v>45.719123333878997</v>
      </c>
      <c r="EB70" s="65">
        <f t="shared" si="85"/>
        <v>38.544649087238703</v>
      </c>
      <c r="EC70" s="65">
        <f t="shared" si="85"/>
        <v>31.347812470802502</v>
      </c>
      <c r="ED70" s="65">
        <f t="shared" si="85"/>
        <v>24.132442841305803</v>
      </c>
      <c r="EE70" s="65">
        <f t="shared" si="85"/>
        <v>16.902371755538606</v>
      </c>
      <c r="EF70" s="65">
        <f t="shared" si="85"/>
        <v>9.6614327053021043</v>
      </c>
      <c r="EG70" s="65">
        <f t="shared" si="85"/>
        <v>2.4134608659012358</v>
      </c>
      <c r="EH70" s="65">
        <f t="shared" si="85"/>
        <v>-4.8377071450963198</v>
      </c>
      <c r="EI70" s="65">
        <f t="shared" si="85"/>
        <v>-12.088233502105304</v>
      </c>
      <c r="EJ70" s="65">
        <f t="shared" si="85"/>
        <v>-19.334279402047997</v>
      </c>
      <c r="EK70" s="65">
        <f t="shared" si="85"/>
        <v>-26.572005294437417</v>
      </c>
      <c r="EL70" s="65">
        <f t="shared" si="85"/>
        <v>-33.797571114300304</v>
      </c>
      <c r="EM70" s="65">
        <f t="shared" si="85"/>
        <v>-41.007136521227203</v>
      </c>
      <c r="EN70" s="65">
        <f t="shared" si="85"/>
        <v>-48.196861147839606</v>
      </c>
      <c r="EO70" s="65">
        <f t="shared" si="85"/>
        <v>-55.362904860970602</v>
      </c>
      <c r="EP70" s="65">
        <f t="shared" ref="EP70:HA70" si="86">IF(OR($D$56=1,EO72&lt;=0),0,EO70+EP69)</f>
        <v>-62.501428038859714</v>
      </c>
      <c r="EQ70" s="65">
        <f t="shared" si="86"/>
        <v>-69.608591867667741</v>
      </c>
      <c r="ER70" s="65">
        <f t="shared" si="86"/>
        <v>-76.680558660622779</v>
      </c>
      <c r="ES70" s="65">
        <f t="shared" si="86"/>
        <v>-83.713492203113475</v>
      </c>
      <c r="ET70" s="65">
        <f t="shared" si="86"/>
        <v>-90.703558127050414</v>
      </c>
      <c r="EU70" s="65">
        <f t="shared" si="86"/>
        <v>-97.646924317819085</v>
      </c>
      <c r="EV70" s="65">
        <f t="shared" si="86"/>
        <v>-104.53976135715355</v>
      </c>
      <c r="EW70" s="65">
        <f t="shared" si="86"/>
        <v>-111.378243005258</v>
      </c>
      <c r="EX70" s="65">
        <f t="shared" si="86"/>
        <v>-118.15854672550765</v>
      </c>
      <c r="EY70" s="65">
        <f t="shared" si="86"/>
        <v>-124.87685425505563</v>
      </c>
      <c r="EZ70" s="65">
        <f t="shared" si="86"/>
        <v>-131.52935222467056</v>
      </c>
      <c r="FA70" s="65">
        <f t="shared" si="86"/>
        <v>-138.11223283112258</v>
      </c>
      <c r="FB70" s="65">
        <f t="shared" si="86"/>
        <v>-144.62169456542512</v>
      </c>
      <c r="FC70" s="65">
        <f t="shared" si="86"/>
        <v>-151.05394300022749</v>
      </c>
      <c r="FD70" s="65">
        <f t="shared" si="86"/>
        <v>-157.40519163963577</v>
      </c>
      <c r="FE70" s="65">
        <f t="shared" si="86"/>
        <v>-163.67166283471653</v>
      </c>
      <c r="FF70" s="65">
        <f t="shared" si="86"/>
        <v>-169.84958876791126</v>
      </c>
      <c r="FG70" s="65">
        <f t="shared" si="86"/>
        <v>-175.93521250955621</v>
      </c>
      <c r="FH70" s="65">
        <f t="shared" si="86"/>
        <v>-181.92478914966193</v>
      </c>
      <c r="FI70" s="65">
        <f t="shared" si="86"/>
        <v>-187.81458700806022</v>
      </c>
      <c r="FJ70" s="65">
        <f t="shared" si="86"/>
        <v>-193.60088892597099</v>
      </c>
      <c r="FK70" s="65">
        <f t="shared" si="86"/>
        <v>-199.27999364197871</v>
      </c>
      <c r="FL70" s="65">
        <f t="shared" si="86"/>
        <v>-204.84821725533394</v>
      </c>
      <c r="FM70" s="65">
        <f t="shared" si="86"/>
        <v>-210.30189477941335</v>
      </c>
      <c r="FN70" s="65">
        <f t="shared" si="86"/>
        <v>-215.63738178807787</v>
      </c>
      <c r="FO70" s="65">
        <f t="shared" si="86"/>
        <v>-220.85105615756157</v>
      </c>
      <c r="FP70" s="65">
        <f t="shared" si="86"/>
        <v>-225.93931990640678</v>
      </c>
      <c r="FQ70" s="65">
        <f t="shared" si="86"/>
        <v>-230.89860113582836</v>
      </c>
      <c r="FR70" s="65">
        <f t="shared" si="86"/>
        <v>-235.725356072745</v>
      </c>
      <c r="FS70" s="65">
        <f t="shared" si="86"/>
        <v>-240.41607121755308</v>
      </c>
      <c r="FT70" s="65">
        <f t="shared" si="86"/>
        <v>-244.96726559854284</v>
      </c>
      <c r="FU70" s="65">
        <f t="shared" si="86"/>
        <v>-249.37549313466189</v>
      </c>
      <c r="FV70" s="65">
        <f t="shared" si="86"/>
        <v>-253.63734510812026</v>
      </c>
      <c r="FW70" s="65">
        <f t="shared" si="86"/>
        <v>-257.74945274810176</v>
      </c>
      <c r="FX70" s="65">
        <f t="shared" si="86"/>
        <v>-261.70848992659705</v>
      </c>
      <c r="FY70" s="65">
        <f t="shared" si="86"/>
        <v>-265.51117596710588</v>
      </c>
      <c r="FZ70" s="65">
        <f t="shared" si="86"/>
        <v>-269.15427856666616</v>
      </c>
      <c r="GA70" s="65">
        <f t="shared" si="86"/>
        <v>-272.63461683135853</v>
      </c>
      <c r="GB70" s="65">
        <f t="shared" si="86"/>
        <v>-275.94906442510251</v>
      </c>
      <c r="GC70" s="65">
        <f t="shared" si="86"/>
        <v>-279.09455283120644</v>
      </c>
      <c r="GD70" s="65">
        <f t="shared" si="86"/>
        <v>-282.06807472575804</v>
      </c>
      <c r="GE70" s="65">
        <f t="shared" si="86"/>
        <v>-284.86668746154243</v>
      </c>
      <c r="GF70" s="65">
        <f t="shared" si="86"/>
        <v>-287.48751666075367</v>
      </c>
      <c r="GG70" s="65">
        <f t="shared" si="86"/>
        <v>-289.92775991431972</v>
      </c>
      <c r="GH70" s="65">
        <f t="shared" si="86"/>
        <v>-292.18469058519543</v>
      </c>
      <c r="GI70" s="65">
        <f t="shared" si="86"/>
        <v>-294.25566171248528</v>
      </c>
      <c r="GJ70" s="65">
        <f t="shared" si="86"/>
        <v>-296.13811001274843</v>
      </c>
      <c r="GK70" s="65">
        <f t="shared" si="86"/>
        <v>-297.82955997430281</v>
      </c>
      <c r="GL70" s="65">
        <f t="shared" si="86"/>
        <v>-299.32762803979205</v>
      </c>
      <c r="GM70" s="65">
        <f t="shared" si="86"/>
        <v>-300.63002687170479</v>
      </c>
      <c r="GN70" s="65">
        <f t="shared" si="86"/>
        <v>-301.73456969494356</v>
      </c>
      <c r="GO70" s="65">
        <f t="shared" si="86"/>
        <v>-302.63917470993158</v>
      </c>
      <c r="GP70" s="65">
        <f t="shared" si="86"/>
        <v>-303.34186956912032</v>
      </c>
      <c r="GQ70" s="65">
        <f t="shared" si="86"/>
        <v>-303.84079590912455</v>
      </c>
      <c r="GR70" s="65">
        <f t="shared" si="86"/>
        <v>-304.13421393006166</v>
      </c>
      <c r="GS70" s="65">
        <f t="shared" si="86"/>
        <v>-304.2205070130139</v>
      </c>
      <c r="GT70" s="65">
        <f t="shared" si="86"/>
        <v>-304.0981863658713</v>
      </c>
      <c r="GU70" s="65">
        <f t="shared" si="86"/>
        <v>-303.76589568714394</v>
      </c>
      <c r="GV70" s="65">
        <f t="shared" si="86"/>
        <v>-303.22241583666954</v>
      </c>
      <c r="GW70" s="65">
        <f t="shared" si="86"/>
        <v>-302.46666950147858</v>
      </c>
      <c r="GX70" s="65">
        <f t="shared" si="86"/>
        <v>-301.49772584442718</v>
      </c>
      <c r="GY70" s="65">
        <f t="shared" si="86"/>
        <v>-300.3148051225657</v>
      </c>
      <c r="GZ70" s="65">
        <f t="shared" si="86"/>
        <v>-298.91728326158591</v>
      </c>
      <c r="HA70" s="65">
        <f t="shared" si="86"/>
        <v>-297.30469637208739</v>
      </c>
      <c r="HB70" s="65">
        <f t="shared" ref="HB70:JG70" si="87">IF(OR($D$56=1,HA72&lt;=0),0,HA70+HB69)</f>
        <v>-295.47674519282282</v>
      </c>
      <c r="HC70" s="65">
        <f t="shared" si="87"/>
        <v>-293.43329944553795</v>
      </c>
      <c r="HD70" s="65">
        <f t="shared" si="87"/>
        <v>-291.17440208550892</v>
      </c>
      <c r="HE70" s="65">
        <f t="shared" si="87"/>
        <v>-288.70027343141157</v>
      </c>
      <c r="HF70" s="65">
        <f t="shared" si="87"/>
        <v>-286.01131515773454</v>
      </c>
      <c r="HG70" s="65">
        <f t="shared" si="87"/>
        <v>-283.10811413257801</v>
      </c>
      <c r="HH70" s="65">
        <f t="shared" si="87"/>
        <v>-279.99144608336928</v>
      </c>
      <c r="HI70" s="65">
        <f t="shared" si="87"/>
        <v>-276.6622790727771</v>
      </c>
      <c r="HJ70" s="65">
        <f t="shared" si="87"/>
        <v>-273.12177676692869</v>
      </c>
      <c r="HK70" s="65">
        <f t="shared" si="87"/>
        <v>-269.37130147792902</v>
      </c>
      <c r="HL70" s="65">
        <f t="shared" si="87"/>
        <v>-265.41241696265683</v>
      </c>
      <c r="HM70" s="65">
        <f t="shared" si="87"/>
        <v>-261.24689095987253</v>
      </c>
      <c r="HN70" s="65">
        <f t="shared" si="87"/>
        <v>-256.87669744782204</v>
      </c>
      <c r="HO70" s="65">
        <f t="shared" si="87"/>
        <v>-252.30401860476309</v>
      </c>
      <c r="HP70" s="65">
        <f t="shared" si="87"/>
        <v>-247.53124645518176</v>
      </c>
      <c r="HQ70" s="65">
        <f t="shared" si="87"/>
        <v>-242.56098418490737</v>
      </c>
      <c r="HR70" s="65">
        <f t="shared" si="87"/>
        <v>-237.39604710887733</v>
      </c>
      <c r="HS70" s="65">
        <f t="shared" si="87"/>
        <v>-232.03946327595625</v>
      </c>
      <c r="HT70" s="65">
        <f t="shared" si="87"/>
        <v>-226.49447369596805</v>
      </c>
      <c r="HU70" s="65">
        <f t="shared" si="87"/>
        <v>-220.76453217496663</v>
      </c>
      <c r="HV70" s="65">
        <f t="shared" si="87"/>
        <v>-214.85330474574283</v>
      </c>
      <c r="HW70" s="65">
        <f t="shared" si="87"/>
        <v>-208.76466868164624</v>
      </c>
      <c r="HX70" s="65">
        <f t="shared" si="87"/>
        <v>-202.50271108298301</v>
      </c>
      <c r="HY70" s="65">
        <f t="shared" si="87"/>
        <v>-196.07172702654054</v>
      </c>
      <c r="HZ70" s="65">
        <f t="shared" si="87"/>
        <v>-189.47621727017378</v>
      </c>
      <c r="IA70" s="65">
        <f t="shared" si="87"/>
        <v>-182.72088550586861</v>
      </c>
      <c r="IB70" s="65">
        <f t="shared" si="87"/>
        <v>-175.8106351562657</v>
      </c>
      <c r="IC70" s="65">
        <f t="shared" si="87"/>
        <v>-168.75056571127772</v>
      </c>
      <c r="ID70" s="65">
        <f t="shared" si="87"/>
        <v>-161.54596860315795</v>
      </c>
      <c r="IE70" s="65">
        <f t="shared" si="87"/>
        <v>-154.20232262016802</v>
      </c>
      <c r="IF70" s="65">
        <f t="shared" si="87"/>
        <v>-146.72528886083794</v>
      </c>
      <c r="IG70" s="65">
        <f t="shared" si="87"/>
        <v>-139.12070523270717</v>
      </c>
      <c r="IH70" s="65">
        <f t="shared" si="87"/>
        <v>-131.39458050136105</v>
      </c>
      <c r="II70" s="65">
        <f t="shared" si="87"/>
        <v>-123.55308789753019</v>
      </c>
      <c r="IJ70" s="65">
        <f t="shared" si="87"/>
        <v>-115.60255829198478</v>
      </c>
      <c r="IK70" s="65">
        <f t="shared" si="87"/>
        <v>-107.54947294991695</v>
      </c>
      <c r="IL70" s="65">
        <f t="shared" si="87"/>
        <v>-99.400455878453315</v>
      </c>
      <c r="IM70" s="65">
        <f t="shared" si="87"/>
        <v>-91.16226578286043</v>
      </c>
      <c r="IN70" s="65">
        <f t="shared" si="87"/>
        <v>-82.841787648884718</v>
      </c>
      <c r="IO70" s="65">
        <f t="shared" si="87"/>
        <v>-74.44602397049367</v>
      </c>
      <c r="IP70" s="65">
        <f t="shared" si="87"/>
        <v>-65.982085644040609</v>
      </c>
      <c r="IQ70" s="65">
        <f t="shared" si="87"/>
        <v>-57.457182551550773</v>
      </c>
      <c r="IR70" s="65">
        <f t="shared" si="87"/>
        <v>-48.878613857406833</v>
      </c>
      <c r="IS70" s="65">
        <f t="shared" si="87"/>
        <v>-40.253758044185126</v>
      </c>
      <c r="IT70" s="65">
        <f t="shared" si="87"/>
        <v>-31.590062714751586</v>
      </c>
      <c r="IU70" s="65">
        <f t="shared" si="87"/>
        <v>-22.895034188950468</v>
      </c>
      <c r="IV70" s="65">
        <f t="shared" si="87"/>
        <v>-14.176226924309125</v>
      </c>
      <c r="IW70" s="65">
        <f t="shared" si="87"/>
        <v>-5.4412327911211751</v>
      </c>
      <c r="IX70" s="65">
        <f t="shared" si="87"/>
        <v>3.3023297669461478</v>
      </c>
      <c r="IY70" s="65">
        <f t="shared" si="87"/>
        <v>12.046826654950765</v>
      </c>
      <c r="IZ70" s="65">
        <f t="shared" si="87"/>
        <v>20.784619099256712</v>
      </c>
      <c r="JA70" s="65">
        <f t="shared" si="87"/>
        <v>29.508074638089983</v>
      </c>
      <c r="JB70" s="65">
        <f t="shared" si="87"/>
        <v>38.209578097451065</v>
      </c>
      <c r="JC70" s="65">
        <f t="shared" si="87"/>
        <v>46.881542519831157</v>
      </c>
      <c r="JD70" s="65">
        <f t="shared" si="87"/>
        <v>55.516420013417374</v>
      </c>
      <c r="JE70" s="65">
        <f t="shared" si="87"/>
        <v>64.106712489882995</v>
      </c>
      <c r="JF70" s="65">
        <f t="shared" si="87"/>
        <v>72.64498225944044</v>
      </c>
      <c r="JG70" s="65">
        <f t="shared" si="87"/>
        <v>81.123862452575821</v>
      </c>
    </row>
    <row r="71" spans="16:267" hidden="1" x14ac:dyDescent="0.25">
      <c r="P71" s="1" t="s">
        <v>72</v>
      </c>
      <c r="Q71" s="65">
        <v>0</v>
      </c>
      <c r="R71" s="65">
        <f t="shared" ref="R71:CC71" si="88">$D$53*(R70+Q70)/2</f>
        <v>111.92525220701815</v>
      </c>
      <c r="S71" s="65">
        <f t="shared" si="88"/>
        <v>335.72732434824695</v>
      </c>
      <c r="T71" s="65">
        <f t="shared" si="88"/>
        <v>559.33571455380081</v>
      </c>
      <c r="U71" s="65">
        <f t="shared" si="88"/>
        <v>782.55695035051247</v>
      </c>
      <c r="V71" s="65">
        <f t="shared" si="88"/>
        <v>1005.1980195600621</v>
      </c>
      <c r="W71" s="65">
        <f t="shared" si="88"/>
        <v>1227.0666408525092</v>
      </c>
      <c r="X71" s="65">
        <f t="shared" si="88"/>
        <v>1447.9715322968968</v>
      </c>
      <c r="Y71" s="65">
        <f t="shared" si="88"/>
        <v>1667.7226771424996</v>
      </c>
      <c r="Z71" s="65">
        <f t="shared" si="88"/>
        <v>1886.1315860782927</v>
      </c>
      <c r="AA71" s="65">
        <f t="shared" si="88"/>
        <v>2103.0115552360835</v>
      </c>
      <c r="AB71" s="65">
        <f t="shared" si="88"/>
        <v>2318.1779192242861</v>
      </c>
      <c r="AC71" s="65">
        <f t="shared" si="88"/>
        <v>2531.448298504406</v>
      </c>
      <c r="AD71" s="65">
        <f t="shared" si="88"/>
        <v>2742.6428404506682</v>
      </c>
      <c r="AE71" s="65">
        <f t="shared" si="88"/>
        <v>2951.5844534647622</v>
      </c>
      <c r="AF71" s="65">
        <f t="shared" si="88"/>
        <v>3158.0990335519973</v>
      </c>
      <c r="AG71" s="65">
        <f t="shared" si="88"/>
        <v>3362.0156828021522</v>
      </c>
      <c r="AH71" s="65">
        <f t="shared" si="88"/>
        <v>3563.1669192575746</v>
      </c>
      <c r="AI71" s="65">
        <f t="shared" si="88"/>
        <v>3761.3888776923941</v>
      </c>
      <c r="AJ71" s="65">
        <f t="shared" si="88"/>
        <v>3956.5215008697514</v>
      </c>
      <c r="AK71" s="65">
        <f t="shared" si="88"/>
        <v>4148.4087208884075</v>
      </c>
      <c r="AL71" s="65">
        <f t="shared" si="88"/>
        <v>4336.8986302756057</v>
      </c>
      <c r="AM71" s="65">
        <f t="shared" si="88"/>
        <v>4521.8436425294767</v>
      </c>
      <c r="AN71" s="65">
        <f t="shared" si="88"/>
        <v>4703.100641860995</v>
      </c>
      <c r="AO71" s="65">
        <f t="shared" si="88"/>
        <v>4880.5311219325358</v>
      </c>
      <c r="AP71" s="65">
        <f t="shared" si="88"/>
        <v>5054.0013134368783</v>
      </c>
      <c r="AQ71" s="65">
        <f t="shared" si="88"/>
        <v>5223.3823004069254</v>
      </c>
      <c r="AR71" s="65">
        <f t="shared" si="88"/>
        <v>5388.5501251921078</v>
      </c>
      <c r="AS71" s="65">
        <f t="shared" si="88"/>
        <v>5549.3858820821624</v>
      </c>
      <c r="AT71" s="65">
        <f t="shared" si="88"/>
        <v>5705.7757996024757</v>
      </c>
      <c r="AU71" s="65">
        <f t="shared" si="88"/>
        <v>5857.6113115472781</v>
      </c>
      <c r="AV71" s="65">
        <f t="shared" si="88"/>
        <v>6004.7891168573742</v>
      </c>
      <c r="AW71" s="65">
        <f t="shared" si="88"/>
        <v>6147.211228487603</v>
      </c>
      <c r="AX71" s="65">
        <f t="shared" si="88"/>
        <v>6284.7850114458806</v>
      </c>
      <c r="AY71" s="65">
        <f t="shared" si="88"/>
        <v>6417.4232102199794</v>
      </c>
      <c r="AZ71" s="65">
        <f t="shared" si="88"/>
        <v>6545.0439658403602</v>
      </c>
      <c r="BA71" s="65">
        <f t="shared" si="88"/>
        <v>6667.5708228571239</v>
      </c>
      <c r="BB71" s="65">
        <f t="shared" si="88"/>
        <v>6784.9327265363809</v>
      </c>
      <c r="BC71" s="65">
        <f t="shared" si="88"/>
        <v>6897.0640106061765</v>
      </c>
      <c r="BD71" s="65">
        <f t="shared" si="88"/>
        <v>7003.9043759042661</v>
      </c>
      <c r="BE71" s="65">
        <f t="shared" si="88"/>
        <v>7105.3988602997315</v>
      </c>
      <c r="BF71" s="65">
        <f t="shared" si="88"/>
        <v>7201.4978002775124</v>
      </c>
      <c r="BG71" s="65">
        <f t="shared" si="88"/>
        <v>7292.1567845894933</v>
      </c>
      <c r="BH71" s="65">
        <f t="shared" si="88"/>
        <v>7377.3366003878527</v>
      </c>
      <c r="BI71" s="65">
        <f t="shared" si="88"/>
        <v>7457.0031722659905</v>
      </c>
      <c r="BJ71" s="65">
        <f t="shared" si="88"/>
        <v>7531.1274946396297</v>
      </c>
      <c r="BK71" s="65">
        <f t="shared" si="88"/>
        <v>7599.6855579055982</v>
      </c>
      <c r="BL71" s="65">
        <f t="shared" si="88"/>
        <v>7662.6582688186254</v>
      </c>
      <c r="BM71" s="65">
        <f t="shared" si="88"/>
        <v>7720.0313655270747</v>
      </c>
      <c r="BN71" s="65">
        <f t="shared" si="88"/>
        <v>7771.795327707292</v>
      </c>
      <c r="BO71" s="65">
        <f t="shared" si="88"/>
        <v>7817.9452822329995</v>
      </c>
      <c r="BP71" s="65">
        <f t="shared" si="88"/>
        <v>7858.4809048112911</v>
      </c>
      <c r="BQ71" s="65">
        <f t="shared" si="88"/>
        <v>7893.4063180101984</v>
      </c>
      <c r="BR71" s="65">
        <f t="shared" si="88"/>
        <v>7922.7299860948078</v>
      </c>
      <c r="BS71" s="65">
        <f t="shared" si="88"/>
        <v>7946.4646070794797</v>
      </c>
      <c r="BT71" s="65">
        <f t="shared" si="88"/>
        <v>7964.627002393142</v>
      </c>
      <c r="BU71" s="65">
        <f t="shared" si="88"/>
        <v>7977.2380045429472</v>
      </c>
      <c r="BV71" s="65">
        <f t="shared" si="88"/>
        <v>7984.3223431488532</v>
      </c>
      <c r="BW71" s="65">
        <f t="shared" si="88"/>
        <v>7985.9085297082429</v>
      </c>
      <c r="BX71" s="65">
        <f t="shared" si="88"/>
        <v>7982.0287414354589</v>
      </c>
      <c r="BY71" s="65">
        <f t="shared" si="88"/>
        <v>7972.7187045063019</v>
      </c>
      <c r="BZ71" s="65">
        <f t="shared" si="88"/>
        <v>7958.0175770222622</v>
      </c>
      <c r="CA71" s="65">
        <f t="shared" si="88"/>
        <v>7937.9678319935529</v>
      </c>
      <c r="CB71" s="65">
        <f t="shared" si="88"/>
        <v>7912.6151406240942</v>
      </c>
      <c r="CC71" s="65">
        <f t="shared" si="88"/>
        <v>7882.0082561654708</v>
      </c>
      <c r="CD71" s="65">
        <f t="shared" ref="CD71:EO71" si="89">$D$53*(CD70+CC70)/2</f>
        <v>7846.1988985906401</v>
      </c>
      <c r="CE71" s="65">
        <f t="shared" si="89"/>
        <v>7805.2416403220541</v>
      </c>
      <c r="CF71" s="65">
        <f t="shared" si="89"/>
        <v>7759.1937932326173</v>
      </c>
      <c r="CG71" s="65">
        <f t="shared" si="89"/>
        <v>7708.1152971220172</v>
      </c>
      <c r="CH71" s="65">
        <f t="shared" si="89"/>
        <v>7652.068609855156</v>
      </c>
      <c r="CI71" s="65">
        <f t="shared" si="89"/>
        <v>7591.1185993339241</v>
      </c>
      <c r="CJ71" s="65">
        <f t="shared" si="89"/>
        <v>7525.3324374584236</v>
      </c>
      <c r="CK71" s="65">
        <f t="shared" si="89"/>
        <v>7454.7794962188927</v>
      </c>
      <c r="CL71" s="65">
        <f t="shared" si="89"/>
        <v>7379.5312460452651</v>
      </c>
      <c r="CM71" s="65">
        <f t="shared" si="89"/>
        <v>7299.6611565273197</v>
      </c>
      <c r="CN71" s="65">
        <f t="shared" si="89"/>
        <v>7215.2445996049219</v>
      </c>
      <c r="CO71" s="65">
        <f t="shared" si="89"/>
        <v>7126.3587553148982</v>
      </c>
      <c r="CP71" s="65">
        <f t="shared" si="89"/>
        <v>7033.0825201686166</v>
      </c>
      <c r="CQ71" s="65">
        <f t="shared" si="89"/>
        <v>6935.4964182224812</v>
      </c>
      <c r="CR71" s="65">
        <f t="shared" si="89"/>
        <v>6833.6825148920816</v>
      </c>
      <c r="CS71" s="65">
        <f t="shared" si="89"/>
        <v>6727.7243335500234</v>
      </c>
      <c r="CT71" s="65">
        <f t="shared" si="89"/>
        <v>6617.7067749370999</v>
      </c>
      <c r="CU71" s="65">
        <f t="shared" si="89"/>
        <v>6503.7160394067732</v>
      </c>
      <c r="CV71" s="65">
        <f t="shared" si="89"/>
        <v>6385.8395520137701</v>
      </c>
      <c r="CW71" s="65">
        <f t="shared" si="89"/>
        <v>6264.1658904489132</v>
      </c>
      <c r="CX71" s="65">
        <f t="shared" si="89"/>
        <v>6138.7847158142504</v>
      </c>
      <c r="CY71" s="65">
        <f t="shared" si="89"/>
        <v>6009.7867062249024</v>
      </c>
      <c r="CZ71" s="65">
        <f t="shared" si="89"/>
        <v>5877.2634932170113</v>
      </c>
      <c r="DA71" s="65">
        <f t="shared" si="89"/>
        <v>5741.3076009345359</v>
      </c>
      <c r="DB71" s="65">
        <f t="shared" si="89"/>
        <v>5602.0123880615802</v>
      </c>
      <c r="DC71" s="65">
        <f t="shared" si="89"/>
        <v>5459.4719924612182</v>
      </c>
      <c r="DD71" s="65">
        <f t="shared" si="89"/>
        <v>5313.7812784766247</v>
      </c>
      <c r="DE71" s="65">
        <f t="shared" si="89"/>
        <v>5165.0357868454776</v>
      </c>
      <c r="DF71" s="65">
        <f t="shared" si="89"/>
        <v>5013.3316871742509</v>
      </c>
      <c r="DG71" s="65">
        <f t="shared" si="89"/>
        <v>4858.765732914957</v>
      </c>
      <c r="DH71" s="65">
        <f t="shared" si="89"/>
        <v>4701.4352187833038</v>
      </c>
      <c r="DI71" s="65">
        <f t="shared" si="89"/>
        <v>4541.4379405538812</v>
      </c>
      <c r="DJ71" s="65">
        <f t="shared" si="89"/>
        <v>4378.8721571650485</v>
      </c>
      <c r="DK71" s="65">
        <f t="shared" si="89"/>
        <v>4213.8365550634671</v>
      </c>
      <c r="DL71" s="65">
        <f t="shared" si="89"/>
        <v>4046.4302147158796</v>
      </c>
      <c r="DM71" s="65">
        <f t="shared" si="89"/>
        <v>3876.7525792135389</v>
      </c>
      <c r="DN71" s="65">
        <f t="shared" si="89"/>
        <v>3704.9034248928438</v>
      </c>
      <c r="DO71" s="65">
        <f t="shared" si="89"/>
        <v>3530.9828338940347</v>
      </c>
      <c r="DP71" s="65">
        <f t="shared" si="89"/>
        <v>3355.0911685783594</v>
      </c>
      <c r="DQ71" s="65">
        <f t="shared" si="89"/>
        <v>3177.3290477228288</v>
      </c>
      <c r="DR71" s="65">
        <f t="shared" si="89"/>
        <v>2997.7973244105792</v>
      </c>
      <c r="DS71" s="65">
        <f t="shared" si="89"/>
        <v>2816.5970655339111</v>
      </c>
      <c r="DT71" s="65">
        <f t="shared" si="89"/>
        <v>2633.829532826257</v>
      </c>
      <c r="DU71" s="65">
        <f t="shared" si="89"/>
        <v>2449.5961653386494</v>
      </c>
      <c r="DV71" s="65">
        <f t="shared" si="89"/>
        <v>2263.9985632756698</v>
      </c>
      <c r="DW71" s="65">
        <f t="shared" si="89"/>
        <v>2077.1384731054022</v>
      </c>
      <c r="DX71" s="65">
        <f t="shared" si="89"/>
        <v>1889.1177738574902</v>
      </c>
      <c r="DY71" s="65">
        <f t="shared" si="89"/>
        <v>1700.0384645230934</v>
      </c>
      <c r="DZ71" s="65">
        <f t="shared" si="89"/>
        <v>1510.0026524702669</v>
      </c>
      <c r="EA71" s="65">
        <f t="shared" si="89"/>
        <v>1319.1125427880729</v>
      </c>
      <c r="EB71" s="65">
        <f t="shared" si="89"/>
        <v>1127.4704284725692</v>
      </c>
      <c r="EC71" s="65">
        <f t="shared" si="89"/>
        <v>935.17868136768197</v>
      </c>
      <c r="ED71" s="65">
        <f t="shared" si="89"/>
        <v>742.3397437738472</v>
      </c>
      <c r="EE71" s="65">
        <f t="shared" si="89"/>
        <v>549.05612063722185</v>
      </c>
      <c r="EF71" s="65">
        <f t="shared" si="89"/>
        <v>355.43037223218067</v>
      </c>
      <c r="EG71" s="65">
        <f t="shared" si="89"/>
        <v>161.56510724973688</v>
      </c>
      <c r="EH71" s="65">
        <f t="shared" si="89"/>
        <v>-32.437023795556037</v>
      </c>
      <c r="EI71" s="65">
        <f t="shared" si="89"/>
        <v>-226.47333492772864</v>
      </c>
      <c r="EJ71" s="65">
        <f t="shared" si="89"/>
        <v>-420.44111092813847</v>
      </c>
      <c r="EK71" s="65">
        <f t="shared" si="89"/>
        <v>-614.23761349852498</v>
      </c>
      <c r="EL71" s="65">
        <f t="shared" si="89"/>
        <v>-807.76008745614854</v>
      </c>
      <c r="EM71" s="65">
        <f t="shared" si="89"/>
        <v>-1000.9057670489085</v>
      </c>
      <c r="EN71" s="65">
        <f t="shared" si="89"/>
        <v>-1193.5718824784462</v>
      </c>
      <c r="EO71" s="65">
        <f t="shared" si="89"/>
        <v>-1385.6556667193602</v>
      </c>
      <c r="EP71" s="65">
        <f t="shared" ref="EP71:HA71" si="90">$D$53*(EP70+EO70)/2</f>
        <v>-1577.0543627228049</v>
      </c>
      <c r="EQ71" s="65">
        <f t="shared" si="90"/>
        <v>-1767.6652310928716</v>
      </c>
      <c r="ER71" s="65">
        <f t="shared" si="90"/>
        <v>-1957.3855583242844</v>
      </c>
      <c r="ES71" s="65">
        <f t="shared" si="90"/>
        <v>-2146.1126656900874</v>
      </c>
      <c r="ET71" s="65">
        <f t="shared" si="90"/>
        <v>-2333.743918868131</v>
      </c>
      <c r="EU71" s="65">
        <f t="shared" si="90"/>
        <v>-2520.1767383952515</v>
      </c>
      <c r="EV71" s="65">
        <f t="shared" si="90"/>
        <v>-2705.3086110381664</v>
      </c>
      <c r="EW71" s="65">
        <f t="shared" si="90"/>
        <v>-2889.0371021701426</v>
      </c>
      <c r="EX71" s="65">
        <f t="shared" si="90"/>
        <v>-3071.2598692425313</v>
      </c>
      <c r="EY71" s="65">
        <f t="shared" si="90"/>
        <v>-3251.8746764402667</v>
      </c>
      <c r="EZ71" s="65">
        <f t="shared" si="90"/>
        <v>-3430.7794106103038</v>
      </c>
      <c r="FA71" s="65">
        <f t="shared" si="90"/>
        <v>-3607.8720985519026</v>
      </c>
      <c r="FB71" s="65">
        <f t="shared" si="90"/>
        <v>-3783.0509257573735</v>
      </c>
      <c r="FC71" s="65">
        <f t="shared" si="90"/>
        <v>-3956.2142566916491</v>
      </c>
      <c r="FD71" s="65">
        <f t="shared" si="90"/>
        <v>-4127.2606566986115</v>
      </c>
      <c r="FE71" s="65">
        <f t="shared" si="90"/>
        <v>-4296.0889156215762</v>
      </c>
      <c r="FF71" s="65">
        <f t="shared" si="90"/>
        <v>-4462.5980732246744</v>
      </c>
      <c r="FG71" s="65">
        <f t="shared" si="90"/>
        <v>-4626.6874465010715</v>
      </c>
      <c r="FH71" s="65">
        <f t="shared" si="90"/>
        <v>-4788.2566589529533</v>
      </c>
      <c r="FI71" s="65">
        <f t="shared" si="90"/>
        <v>-4947.2056719270959</v>
      </c>
      <c r="FJ71" s="65">
        <f t="shared" si="90"/>
        <v>-5103.4348180884226</v>
      </c>
      <c r="FK71" s="65">
        <f t="shared" si="90"/>
        <v>-5256.8448371124077</v>
      </c>
      <c r="FL71" s="65">
        <f t="shared" si="90"/>
        <v>-5407.3369136753181</v>
      </c>
      <c r="FM71" s="65">
        <f t="shared" si="90"/>
        <v>-5554.8127178192508</v>
      </c>
      <c r="FN71" s="65">
        <f t="shared" si="90"/>
        <v>-5699.1744477665006</v>
      </c>
      <c r="FO71" s="65">
        <f t="shared" si="90"/>
        <v>-5840.3248752551508</v>
      </c>
      <c r="FP71" s="65">
        <f t="shared" si="90"/>
        <v>-5978.1673934647815</v>
      </c>
      <c r="FQ71" s="65">
        <f t="shared" si="90"/>
        <v>-6112.6060675978288</v>
      </c>
      <c r="FR71" s="65">
        <f t="shared" si="90"/>
        <v>-6243.5456881784075</v>
      </c>
      <c r="FS71" s="65">
        <f t="shared" si="90"/>
        <v>-6370.8918271263456</v>
      </c>
      <c r="FT71" s="65">
        <f t="shared" si="90"/>
        <v>-6494.5508966595844</v>
      </c>
      <c r="FU71" s="65">
        <f t="shared" si="90"/>
        <v>-6614.4302110732078</v>
      </c>
      <c r="FV71" s="65">
        <f t="shared" si="90"/>
        <v>-6730.4380514378845</v>
      </c>
      <c r="FW71" s="65">
        <f t="shared" si="90"/>
        <v>-6842.4837332546522</v>
      </c>
      <c r="FX71" s="65">
        <f t="shared" si="90"/>
        <v>-6950.4776770965454</v>
      </c>
      <c r="FY71" s="65">
        <f t="shared" si="90"/>
        <v>-7054.3314822606599</v>
      </c>
      <c r="FZ71" s="65">
        <f t="shared" si="90"/>
        <v>-7153.9580034467799</v>
      </c>
      <c r="GA71" s="65">
        <f t="shared" si="90"/>
        <v>-7249.2714304706706</v>
      </c>
      <c r="GB71" s="65">
        <f t="shared" si="90"/>
        <v>-7340.1873710115733</v>
      </c>
      <c r="GC71" s="65">
        <f t="shared" si="90"/>
        <v>-7426.6229363842513</v>
      </c>
      <c r="GD71" s="65">
        <f t="shared" si="90"/>
        <v>-7508.4968303161486</v>
      </c>
      <c r="GE71" s="65">
        <f t="shared" si="90"/>
        <v>-7585.7294406999126</v>
      </c>
      <c r="GF71" s="65">
        <f t="shared" si="90"/>
        <v>-7658.2429342804635</v>
      </c>
      <c r="GG71" s="65">
        <f t="shared" si="90"/>
        <v>-7725.9613542242814</v>
      </c>
      <c r="GH71" s="65">
        <f t="shared" si="90"/>
        <v>-7788.8107205063116</v>
      </c>
      <c r="GI71" s="65">
        <f t="shared" si="90"/>
        <v>-7846.7191330371279</v>
      </c>
      <c r="GJ71" s="65">
        <f t="shared" si="90"/>
        <v>-7899.6168774395364</v>
      </c>
      <c r="GK71" s="65">
        <f t="shared" si="90"/>
        <v>-7947.4365333698588</v>
      </c>
      <c r="GL71" s="65">
        <f t="shared" si="90"/>
        <v>-7990.1130852645438</v>
      </c>
      <c r="GM71" s="65">
        <f t="shared" si="90"/>
        <v>-8027.5840353776875</v>
      </c>
      <c r="GN71" s="65">
        <f t="shared" si="90"/>
        <v>-8059.7895189594083</v>
      </c>
      <c r="GO71" s="65">
        <f t="shared" si="90"/>
        <v>-8086.6724214089872</v>
      </c>
      <c r="GP71" s="65">
        <f t="shared" si="90"/>
        <v>-8108.1784972201367</v>
      </c>
      <c r="GQ71" s="65">
        <f t="shared" si="90"/>
        <v>-8124.2564905189056</v>
      </c>
      <c r="GR71" s="65">
        <f t="shared" si="90"/>
        <v>-8134.8582569774944</v>
      </c>
      <c r="GS71" s="65">
        <f t="shared" si="90"/>
        <v>-8139.9388868697615</v>
      </c>
      <c r="GT71" s="65">
        <f t="shared" si="90"/>
        <v>-8139.4568290165771</v>
      </c>
      <c r="GU71" s="65">
        <f t="shared" si="90"/>
        <v>-8133.3740153513454</v>
      </c>
      <c r="GV71" s="65">
        <f t="shared" si="90"/>
        <v>-8121.6559858182272</v>
      </c>
      <c r="GW71" s="65">
        <f t="shared" si="90"/>
        <v>-8104.2720132978147</v>
      </c>
      <c r="GX71" s="65">
        <f t="shared" si="90"/>
        <v>-8081.1952282374723</v>
      </c>
      <c r="GY71" s="65">
        <f t="shared" si="90"/>
        <v>-8052.4027426461225</v>
      </c>
      <c r="GZ71" s="65">
        <f t="shared" si="90"/>
        <v>-8017.8757730964453</v>
      </c>
      <c r="HA71" s="65">
        <f t="shared" si="90"/>
        <v>-7977.5997623608955</v>
      </c>
      <c r="HB71" s="65">
        <f t="shared" ref="HB71:JG71" si="91">$D$53*(HB70+HA70)/2</f>
        <v>-7931.5644992922271</v>
      </c>
      <c r="HC71" s="65">
        <f t="shared" si="91"/>
        <v>-7879.7642365440788</v>
      </c>
      <c r="HD71" s="65">
        <f t="shared" si="91"/>
        <v>-7822.1978057130809</v>
      </c>
      <c r="HE71" s="65">
        <f t="shared" si="91"/>
        <v>-7758.8687294708034</v>
      </c>
      <c r="HF71" s="65">
        <f t="shared" si="91"/>
        <v>-7689.7853302419317</v>
      </c>
      <c r="HG71" s="65">
        <f t="shared" si="91"/>
        <v>-7614.9608349744667</v>
      </c>
      <c r="HH71" s="65">
        <f t="shared" si="91"/>
        <v>-7534.4134755386294</v>
      </c>
      <c r="HI71" s="65">
        <f t="shared" si="91"/>
        <v>-7448.1665842836637</v>
      </c>
      <c r="HJ71" s="65">
        <f t="shared" si="91"/>
        <v>-7356.248684276009</v>
      </c>
      <c r="HK71" s="65">
        <f t="shared" si="91"/>
        <v>-7258.6935737385284</v>
      </c>
      <c r="HL71" s="65">
        <f t="shared" si="91"/>
        <v>-7155.5404042087803</v>
      </c>
      <c r="HM71" s="65">
        <f t="shared" si="91"/>
        <v>-7046.8337519347533</v>
      </c>
      <c r="HN71" s="65">
        <f t="shared" si="91"/>
        <v>-6932.623682029307</v>
      </c>
      <c r="HO71" s="65">
        <f t="shared" si="91"/>
        <v>-6812.9658049098171</v>
      </c>
      <c r="HP71" s="65">
        <f t="shared" si="91"/>
        <v>-6687.9213245572992</v>
      </c>
      <c r="HQ71" s="65">
        <f t="shared" si="91"/>
        <v>-6557.5570781397637</v>
      </c>
      <c r="HR71" s="65">
        <f t="shared" si="91"/>
        <v>-6421.9455665577234</v>
      </c>
      <c r="HS71" s="65">
        <f t="shared" si="91"/>
        <v>-6281.1649754857626</v>
      </c>
      <c r="HT71" s="65">
        <f t="shared" si="91"/>
        <v>-6135.2991865029071</v>
      </c>
      <c r="HU71" s="65">
        <f t="shared" si="91"/>
        <v>-5984.437777926265</v>
      </c>
      <c r="HV71" s="65">
        <f t="shared" si="91"/>
        <v>-5828.6760149869324</v>
      </c>
      <c r="HW71" s="65">
        <f t="shared" si="91"/>
        <v>-5668.1148290147321</v>
      </c>
      <c r="HX71" s="65">
        <f t="shared" si="91"/>
        <v>-5502.8607853285439</v>
      </c>
      <c r="HY71" s="65">
        <f t="shared" si="91"/>
        <v>-5333.0260395621317</v>
      </c>
      <c r="HZ71" s="65">
        <f t="shared" si="91"/>
        <v>-5158.7282821911058</v>
      </c>
      <c r="IA71" s="65">
        <f t="shared" si="91"/>
        <v>-4980.0906710650106</v>
      </c>
      <c r="IB71" s="65">
        <f t="shared" si="91"/>
        <v>-4797.24175178931</v>
      </c>
      <c r="IC71" s="65">
        <f t="shared" si="91"/>
        <v>-4610.3153658450847</v>
      </c>
      <c r="ID71" s="65">
        <f t="shared" si="91"/>
        <v>-4419.4505463794412</v>
      </c>
      <c r="IE71" s="65">
        <f t="shared" si="91"/>
        <v>-4224.7914016466111</v>
      </c>
      <c r="IF71" s="65">
        <f t="shared" si="91"/>
        <v>-4026.4869861284124</v>
      </c>
      <c r="IG71" s="65">
        <f t="shared" si="91"/>
        <v>-3824.69115941275</v>
      </c>
      <c r="IH71" s="65">
        <f t="shared" si="91"/>
        <v>-3619.5624329600109</v>
      </c>
      <c r="II71" s="65">
        <f t="shared" si="91"/>
        <v>-3411.2638049390534</v>
      </c>
      <c r="IJ71" s="65">
        <f t="shared" si="91"/>
        <v>-3199.9625833669747</v>
      </c>
      <c r="IK71" s="65">
        <f t="shared" si="91"/>
        <v>-2985.8301978392942</v>
      </c>
      <c r="IL71" s="65">
        <f t="shared" si="91"/>
        <v>-2769.0420001895686</v>
      </c>
      <c r="IM71" s="65">
        <f t="shared" si="91"/>
        <v>-2549.7770544691984</v>
      </c>
      <c r="IN71" s="65">
        <f t="shared" si="91"/>
        <v>-2328.2179166890342</v>
      </c>
      <c r="IO71" s="65">
        <f t="shared" si="91"/>
        <v>-2104.5504048139442</v>
      </c>
      <c r="IP71" s="65">
        <f t="shared" si="91"/>
        <v>-1878.9633595494295</v>
      </c>
      <c r="IQ71" s="65">
        <f t="shared" si="91"/>
        <v>-1651.6483965052673</v>
      </c>
      <c r="IR71" s="65">
        <f t="shared" si="91"/>
        <v>-1422.7996503647287</v>
      </c>
      <c r="IS71" s="65">
        <f t="shared" si="91"/>
        <v>-1192.6135117287847</v>
      </c>
      <c r="IT71" s="65">
        <f t="shared" si="91"/>
        <v>-961.28835734257552</v>
      </c>
      <c r="IU71" s="65">
        <f t="shared" si="91"/>
        <v>-729.0242744459789</v>
      </c>
      <c r="IV71" s="65">
        <f t="shared" si="91"/>
        <v>-496.02278002106669</v>
      </c>
      <c r="IW71" s="65">
        <f t="shared" si="91"/>
        <v>-262.48653573639979</v>
      </c>
      <c r="IX71" s="65">
        <f t="shared" si="91"/>
        <v>-28.619059411153582</v>
      </c>
      <c r="IY71" s="65">
        <f t="shared" si="91"/>
        <v>205.37556615909998</v>
      </c>
      <c r="IZ71" s="65">
        <f t="shared" si="91"/>
        <v>439.2929861587038</v>
      </c>
      <c r="JA71" s="65">
        <f t="shared" si="91"/>
        <v>672.92886762419948</v>
      </c>
      <c r="JB71" s="65">
        <f t="shared" si="91"/>
        <v>906.07919336118891</v>
      </c>
      <c r="JC71" s="65">
        <f t="shared" si="91"/>
        <v>1138.5405550337657</v>
      </c>
      <c r="JD71" s="65">
        <f t="shared" si="91"/>
        <v>1370.1104445585709</v>
      </c>
      <c r="JE71" s="65">
        <f t="shared" si="91"/>
        <v>1600.5875429442117</v>
      </c>
      <c r="JF71" s="65">
        <f t="shared" si="91"/>
        <v>1829.7720057300583</v>
      </c>
      <c r="JG71" s="65">
        <f t="shared" si="91"/>
        <v>2057.4657441961381</v>
      </c>
    </row>
    <row r="72" spans="16:267" hidden="1" x14ac:dyDescent="0.25">
      <c r="P72" s="1" t="s">
        <v>71</v>
      </c>
      <c r="Q72" s="65">
        <f>E9</f>
        <v>800</v>
      </c>
      <c r="R72" s="65">
        <f>IF(OR($D$56=1,Q72+(R71/1000)&lt;=0),0,Q72+(R71/1000))</f>
        <v>800.11192525220702</v>
      </c>
      <c r="S72" s="65">
        <f t="shared" ref="S72:CD72" si="92">IF(OR($D$56=1,R72+(S71/1000)&lt;=0),0,R72+(S71/1000))</f>
        <v>800.44765257655524</v>
      </c>
      <c r="T72" s="65">
        <f t="shared" si="92"/>
        <v>801.006988291109</v>
      </c>
      <c r="U72" s="65">
        <f t="shared" si="92"/>
        <v>801.78954524145956</v>
      </c>
      <c r="V72" s="65">
        <f t="shared" si="92"/>
        <v>802.79474326101968</v>
      </c>
      <c r="W72" s="65">
        <f t="shared" si="92"/>
        <v>804.02180990187219</v>
      </c>
      <c r="X72" s="65">
        <f t="shared" si="92"/>
        <v>805.46978143416914</v>
      </c>
      <c r="Y72" s="65">
        <f t="shared" si="92"/>
        <v>807.13750411131161</v>
      </c>
      <c r="Z72" s="65">
        <f t="shared" si="92"/>
        <v>809.02363569738986</v>
      </c>
      <c r="AA72" s="65">
        <f t="shared" si="92"/>
        <v>811.12664725262596</v>
      </c>
      <c r="AB72" s="65">
        <f t="shared" si="92"/>
        <v>813.4448251718502</v>
      </c>
      <c r="AC72" s="65">
        <f t="shared" si="92"/>
        <v>815.97627347035461</v>
      </c>
      <c r="AD72" s="65">
        <f t="shared" si="92"/>
        <v>818.7189163108053</v>
      </c>
      <c r="AE72" s="65">
        <f t="shared" si="92"/>
        <v>821.67050076427006</v>
      </c>
      <c r="AF72" s="65">
        <f t="shared" si="92"/>
        <v>824.82859979782211</v>
      </c>
      <c r="AG72" s="65">
        <f t="shared" si="92"/>
        <v>828.19061548062427</v>
      </c>
      <c r="AH72" s="65">
        <f t="shared" si="92"/>
        <v>831.75378239988186</v>
      </c>
      <c r="AI72" s="65">
        <f t="shared" si="92"/>
        <v>835.51517127757427</v>
      </c>
      <c r="AJ72" s="65">
        <f t="shared" si="92"/>
        <v>839.47169277844398</v>
      </c>
      <c r="AK72" s="65">
        <f t="shared" si="92"/>
        <v>843.62010149933235</v>
      </c>
      <c r="AL72" s="65">
        <f t="shared" si="92"/>
        <v>847.95700012960799</v>
      </c>
      <c r="AM72" s="65">
        <f t="shared" si="92"/>
        <v>852.47884377213745</v>
      </c>
      <c r="AN72" s="65">
        <f t="shared" si="92"/>
        <v>857.18194441399839</v>
      </c>
      <c r="AO72" s="65">
        <f t="shared" si="92"/>
        <v>862.06247553593096</v>
      </c>
      <c r="AP72" s="65">
        <f t="shared" si="92"/>
        <v>867.11647684936781</v>
      </c>
      <c r="AQ72" s="65">
        <f t="shared" si="92"/>
        <v>872.33985914977472</v>
      </c>
      <c r="AR72" s="65">
        <f t="shared" si="92"/>
        <v>877.72840927496679</v>
      </c>
      <c r="AS72" s="65">
        <f t="shared" si="92"/>
        <v>883.2777951570489</v>
      </c>
      <c r="AT72" s="65">
        <f t="shared" si="92"/>
        <v>888.98357095665142</v>
      </c>
      <c r="AU72" s="65">
        <f t="shared" si="92"/>
        <v>894.84118226819874</v>
      </c>
      <c r="AV72" s="65">
        <f t="shared" si="92"/>
        <v>900.84597138505615</v>
      </c>
      <c r="AW72" s="65">
        <f t="shared" si="92"/>
        <v>906.99318261354369</v>
      </c>
      <c r="AX72" s="65">
        <f t="shared" si="92"/>
        <v>913.27796762498963</v>
      </c>
      <c r="AY72" s="65">
        <f t="shared" si="92"/>
        <v>919.69539083520965</v>
      </c>
      <c r="AZ72" s="65">
        <f t="shared" si="92"/>
        <v>926.24043480105001</v>
      </c>
      <c r="BA72" s="65">
        <f t="shared" si="92"/>
        <v>932.90800562390712</v>
      </c>
      <c r="BB72" s="65">
        <f t="shared" si="92"/>
        <v>939.69293835044346</v>
      </c>
      <c r="BC72" s="65">
        <f t="shared" si="92"/>
        <v>946.59000236104964</v>
      </c>
      <c r="BD72" s="65">
        <f t="shared" si="92"/>
        <v>953.59390673695395</v>
      </c>
      <c r="BE72" s="65">
        <f t="shared" si="92"/>
        <v>960.69930559725367</v>
      </c>
      <c r="BF72" s="65">
        <f t="shared" si="92"/>
        <v>967.90080339753115</v>
      </c>
      <c r="BG72" s="65">
        <f t="shared" si="92"/>
        <v>975.1929601821206</v>
      </c>
      <c r="BH72" s="65">
        <f t="shared" si="92"/>
        <v>982.57029678250842</v>
      </c>
      <c r="BI72" s="65">
        <f t="shared" si="92"/>
        <v>990.02729995477443</v>
      </c>
      <c r="BJ72" s="65">
        <f t="shared" si="92"/>
        <v>997.55842744941401</v>
      </c>
      <c r="BK72" s="65">
        <f t="shared" si="92"/>
        <v>1005.1581130073196</v>
      </c>
      <c r="BL72" s="65">
        <f t="shared" si="92"/>
        <v>1012.8207712761382</v>
      </c>
      <c r="BM72" s="65">
        <f t="shared" si="92"/>
        <v>1020.5408026416653</v>
      </c>
      <c r="BN72" s="65">
        <f t="shared" si="92"/>
        <v>1028.3125979693725</v>
      </c>
      <c r="BO72" s="65">
        <f t="shared" si="92"/>
        <v>1036.1305432516056</v>
      </c>
      <c r="BP72" s="65">
        <f t="shared" si="92"/>
        <v>1043.9890241564169</v>
      </c>
      <c r="BQ72" s="65">
        <f t="shared" si="92"/>
        <v>1051.8824304744271</v>
      </c>
      <c r="BR72" s="65">
        <f t="shared" si="92"/>
        <v>1059.8051604605218</v>
      </c>
      <c r="BS72" s="65">
        <f t="shared" si="92"/>
        <v>1067.7516250676013</v>
      </c>
      <c r="BT72" s="65">
        <f t="shared" si="92"/>
        <v>1075.7162520699944</v>
      </c>
      <c r="BU72" s="65">
        <f t="shared" si="92"/>
        <v>1083.6934900745373</v>
      </c>
      <c r="BV72" s="65">
        <f t="shared" si="92"/>
        <v>1091.6778124176863</v>
      </c>
      <c r="BW72" s="65">
        <f t="shared" si="92"/>
        <v>1099.6637209473945</v>
      </c>
      <c r="BX72" s="65">
        <f t="shared" si="92"/>
        <v>1107.6457496888299</v>
      </c>
      <c r="BY72" s="65">
        <f t="shared" si="92"/>
        <v>1115.6184683933363</v>
      </c>
      <c r="BZ72" s="65">
        <f t="shared" si="92"/>
        <v>1123.5764859703586</v>
      </c>
      <c r="CA72" s="65">
        <f t="shared" si="92"/>
        <v>1131.5144538023521</v>
      </c>
      <c r="CB72" s="65">
        <f t="shared" si="92"/>
        <v>1139.4270689429761</v>
      </c>
      <c r="CC72" s="65">
        <f t="shared" si="92"/>
        <v>1147.3090771991415</v>
      </c>
      <c r="CD72" s="65">
        <f t="shared" si="92"/>
        <v>1155.1552760977322</v>
      </c>
      <c r="CE72" s="65">
        <f t="shared" ref="CE72:EP72" si="93">IF(OR($D$56=1,CD72+(CE71/1000)&lt;=0),0,CD72+(CE71/1000))</f>
        <v>1162.9605177380543</v>
      </c>
      <c r="CF72" s="65">
        <f t="shared" si="93"/>
        <v>1170.719711531287</v>
      </c>
      <c r="CG72" s="65">
        <f t="shared" si="93"/>
        <v>1178.427826828409</v>
      </c>
      <c r="CH72" s="65">
        <f t="shared" si="93"/>
        <v>1186.0798954382642</v>
      </c>
      <c r="CI72" s="65">
        <f t="shared" si="93"/>
        <v>1193.6710140375981</v>
      </c>
      <c r="CJ72" s="65">
        <f t="shared" si="93"/>
        <v>1201.1963464750565</v>
      </c>
      <c r="CK72" s="65">
        <f t="shared" si="93"/>
        <v>1208.6511259712754</v>
      </c>
      <c r="CL72" s="65">
        <f t="shared" si="93"/>
        <v>1216.0306572173206</v>
      </c>
      <c r="CM72" s="65">
        <f t="shared" si="93"/>
        <v>1223.3303183738478</v>
      </c>
      <c r="CN72" s="65">
        <f t="shared" si="93"/>
        <v>1230.5455629734527</v>
      </c>
      <c r="CO72" s="65">
        <f t="shared" si="93"/>
        <v>1237.6719217287675</v>
      </c>
      <c r="CP72" s="65">
        <f t="shared" si="93"/>
        <v>1244.7050042489361</v>
      </c>
      <c r="CQ72" s="65">
        <f t="shared" si="93"/>
        <v>1251.6405006671587</v>
      </c>
      <c r="CR72" s="65">
        <f t="shared" si="93"/>
        <v>1258.4741831820509</v>
      </c>
      <c r="CS72" s="65">
        <f t="shared" si="93"/>
        <v>1265.2019075156009</v>
      </c>
      <c r="CT72" s="65">
        <f t="shared" si="93"/>
        <v>1271.8196142905379</v>
      </c>
      <c r="CU72" s="65">
        <f t="shared" si="93"/>
        <v>1278.3233303299446</v>
      </c>
      <c r="CV72" s="65">
        <f t="shared" si="93"/>
        <v>1284.7091698819584</v>
      </c>
      <c r="CW72" s="65">
        <f t="shared" si="93"/>
        <v>1290.9733357724074</v>
      </c>
      <c r="CX72" s="65">
        <f t="shared" si="93"/>
        <v>1297.1121204882215</v>
      </c>
      <c r="CY72" s="65">
        <f t="shared" si="93"/>
        <v>1303.1219071944465</v>
      </c>
      <c r="CZ72" s="65">
        <f t="shared" si="93"/>
        <v>1308.9991706876635</v>
      </c>
      <c r="DA72" s="65">
        <f t="shared" si="93"/>
        <v>1314.7404782885981</v>
      </c>
      <c r="DB72" s="65">
        <f t="shared" si="93"/>
        <v>1320.3424906766597</v>
      </c>
      <c r="DC72" s="65">
        <f t="shared" si="93"/>
        <v>1325.8019626691209</v>
      </c>
      <c r="DD72" s="65">
        <f t="shared" si="93"/>
        <v>1331.1157439475976</v>
      </c>
      <c r="DE72" s="65">
        <f t="shared" si="93"/>
        <v>1336.2807797344431</v>
      </c>
      <c r="DF72" s="65">
        <f t="shared" si="93"/>
        <v>1341.2941114216173</v>
      </c>
      <c r="DG72" s="65">
        <f t="shared" si="93"/>
        <v>1346.1528771545322</v>
      </c>
      <c r="DH72" s="65">
        <f t="shared" si="93"/>
        <v>1350.8543123733155</v>
      </c>
      <c r="DI72" s="65">
        <f t="shared" si="93"/>
        <v>1355.3957503138693</v>
      </c>
      <c r="DJ72" s="65">
        <f t="shared" si="93"/>
        <v>1359.7746224710343</v>
      </c>
      <c r="DK72" s="65">
        <f t="shared" si="93"/>
        <v>1363.9884590260976</v>
      </c>
      <c r="DL72" s="65">
        <f t="shared" si="93"/>
        <v>1368.0348892408135</v>
      </c>
      <c r="DM72" s="65">
        <f t="shared" si="93"/>
        <v>1371.9116418200272</v>
      </c>
      <c r="DN72" s="65">
        <f t="shared" si="93"/>
        <v>1375.61654524492</v>
      </c>
      <c r="DO72" s="65">
        <f t="shared" si="93"/>
        <v>1379.147528078814</v>
      </c>
      <c r="DP72" s="65">
        <f t="shared" si="93"/>
        <v>1382.5026192473924</v>
      </c>
      <c r="DQ72" s="65">
        <f t="shared" si="93"/>
        <v>1385.6799482951153</v>
      </c>
      <c r="DR72" s="65">
        <f t="shared" si="93"/>
        <v>1388.6777456195259</v>
      </c>
      <c r="DS72" s="65">
        <f t="shared" si="93"/>
        <v>1391.4943426850598</v>
      </c>
      <c r="DT72" s="65">
        <f t="shared" si="93"/>
        <v>1394.128172217886</v>
      </c>
      <c r="DU72" s="65">
        <f t="shared" si="93"/>
        <v>1396.5777683832246</v>
      </c>
      <c r="DV72" s="65">
        <f t="shared" si="93"/>
        <v>1398.8417669465002</v>
      </c>
      <c r="DW72" s="65">
        <f t="shared" si="93"/>
        <v>1400.9189054196056</v>
      </c>
      <c r="DX72" s="65">
        <f t="shared" si="93"/>
        <v>1402.808023193463</v>
      </c>
      <c r="DY72" s="65">
        <f t="shared" si="93"/>
        <v>1404.508061657986</v>
      </c>
      <c r="DZ72" s="65">
        <f t="shared" si="93"/>
        <v>1406.0180643104563</v>
      </c>
      <c r="EA72" s="65">
        <f t="shared" si="93"/>
        <v>1407.3371768532445</v>
      </c>
      <c r="EB72" s="65">
        <f t="shared" si="93"/>
        <v>1408.4646472817171</v>
      </c>
      <c r="EC72" s="65">
        <f t="shared" si="93"/>
        <v>1409.3998259630848</v>
      </c>
      <c r="ED72" s="65">
        <f t="shared" si="93"/>
        <v>1410.1421657068586</v>
      </c>
      <c r="EE72" s="65">
        <f t="shared" si="93"/>
        <v>1410.6912218274958</v>
      </c>
      <c r="EF72" s="65">
        <f t="shared" si="93"/>
        <v>1411.046652199728</v>
      </c>
      <c r="EG72" s="65">
        <f t="shared" si="93"/>
        <v>1411.2082173069778</v>
      </c>
      <c r="EH72" s="65">
        <f t="shared" si="93"/>
        <v>1411.1757802831821</v>
      </c>
      <c r="EI72" s="65">
        <f t="shared" si="93"/>
        <v>1410.9493069482544</v>
      </c>
      <c r="EJ72" s="65">
        <f t="shared" si="93"/>
        <v>1410.5288658373263</v>
      </c>
      <c r="EK72" s="65">
        <f t="shared" si="93"/>
        <v>1409.9146282238278</v>
      </c>
      <c r="EL72" s="65">
        <f t="shared" si="93"/>
        <v>1409.1068681363715</v>
      </c>
      <c r="EM72" s="65">
        <f t="shared" si="93"/>
        <v>1408.1059623693227</v>
      </c>
      <c r="EN72" s="65">
        <f t="shared" si="93"/>
        <v>1406.9123904868443</v>
      </c>
      <c r="EO72" s="65">
        <f t="shared" si="93"/>
        <v>1405.5267348201248</v>
      </c>
      <c r="EP72" s="65">
        <f t="shared" si="93"/>
        <v>1403.9496804574021</v>
      </c>
      <c r="EQ72" s="65">
        <f t="shared" ref="EQ72:HB72" si="94">IF(OR($D$56=1,EP72+(EQ71/1000)&lt;=0),0,EP72+(EQ71/1000))</f>
        <v>1402.1820152263092</v>
      </c>
      <c r="ER72" s="65">
        <f t="shared" si="94"/>
        <v>1400.224629667985</v>
      </c>
      <c r="ES72" s="65">
        <f t="shared" si="94"/>
        <v>1398.078517002295</v>
      </c>
      <c r="ET72" s="65">
        <f t="shared" si="94"/>
        <v>1395.7447730834269</v>
      </c>
      <c r="EU72" s="65">
        <f t="shared" si="94"/>
        <v>1393.2245963450316</v>
      </c>
      <c r="EV72" s="65">
        <f t="shared" si="94"/>
        <v>1390.5192877339935</v>
      </c>
      <c r="EW72" s="65">
        <f t="shared" si="94"/>
        <v>1387.6302506318234</v>
      </c>
      <c r="EX72" s="65">
        <f t="shared" si="94"/>
        <v>1384.5589907625808</v>
      </c>
      <c r="EY72" s="65">
        <f t="shared" si="94"/>
        <v>1381.3071160861405</v>
      </c>
      <c r="EZ72" s="65">
        <f t="shared" si="94"/>
        <v>1377.8763366755302</v>
      </c>
      <c r="FA72" s="65">
        <f t="shared" si="94"/>
        <v>1374.2684645769782</v>
      </c>
      <c r="FB72" s="65">
        <f t="shared" si="94"/>
        <v>1370.4854136512208</v>
      </c>
      <c r="FC72" s="65">
        <f t="shared" si="94"/>
        <v>1366.5291993945291</v>
      </c>
      <c r="FD72" s="65">
        <f t="shared" si="94"/>
        <v>1362.4019387378305</v>
      </c>
      <c r="FE72" s="65">
        <f t="shared" si="94"/>
        <v>1358.1058498222089</v>
      </c>
      <c r="FF72" s="65">
        <f t="shared" si="94"/>
        <v>1353.6432517489843</v>
      </c>
      <c r="FG72" s="65">
        <f t="shared" si="94"/>
        <v>1349.0165643024832</v>
      </c>
      <c r="FH72" s="65">
        <f t="shared" si="94"/>
        <v>1344.2283076435301</v>
      </c>
      <c r="FI72" s="65">
        <f t="shared" si="94"/>
        <v>1339.281101971603</v>
      </c>
      <c r="FJ72" s="65">
        <f t="shared" si="94"/>
        <v>1334.1776671535147</v>
      </c>
      <c r="FK72" s="65">
        <f t="shared" si="94"/>
        <v>1328.9208223164023</v>
      </c>
      <c r="FL72" s="65">
        <f t="shared" si="94"/>
        <v>1323.5134854027269</v>
      </c>
      <c r="FM72" s="65">
        <f t="shared" si="94"/>
        <v>1317.9586726849077</v>
      </c>
      <c r="FN72" s="65">
        <f t="shared" si="94"/>
        <v>1312.2594982371411</v>
      </c>
      <c r="FO72" s="65">
        <f t="shared" si="94"/>
        <v>1306.4191733618859</v>
      </c>
      <c r="FP72" s="65">
        <f t="shared" si="94"/>
        <v>1300.4410059684212</v>
      </c>
      <c r="FQ72" s="65">
        <f t="shared" si="94"/>
        <v>1294.3283999008233</v>
      </c>
      <c r="FR72" s="65">
        <f t="shared" si="94"/>
        <v>1288.084854212645</v>
      </c>
      <c r="FS72" s="65">
        <f t="shared" si="94"/>
        <v>1281.7139623855187</v>
      </c>
      <c r="FT72" s="65">
        <f t="shared" si="94"/>
        <v>1275.2194114888591</v>
      </c>
      <c r="FU72" s="65">
        <f t="shared" si="94"/>
        <v>1268.604981277786</v>
      </c>
      <c r="FV72" s="65">
        <f t="shared" si="94"/>
        <v>1261.8745432263481</v>
      </c>
      <c r="FW72" s="65">
        <f t="shared" si="94"/>
        <v>1255.0320594930936</v>
      </c>
      <c r="FX72" s="65">
        <f t="shared" si="94"/>
        <v>1248.081581815997</v>
      </c>
      <c r="FY72" s="65">
        <f t="shared" si="94"/>
        <v>1241.0272503337362</v>
      </c>
      <c r="FZ72" s="65">
        <f t="shared" si="94"/>
        <v>1233.8732923302894</v>
      </c>
      <c r="GA72" s="65">
        <f t="shared" si="94"/>
        <v>1226.6240208998188</v>
      </c>
      <c r="GB72" s="65">
        <f t="shared" si="94"/>
        <v>1219.2838335288072</v>
      </c>
      <c r="GC72" s="65">
        <f t="shared" si="94"/>
        <v>1211.8572105924229</v>
      </c>
      <c r="GD72" s="65">
        <f t="shared" si="94"/>
        <v>1204.3487137621069</v>
      </c>
      <c r="GE72" s="65">
        <f t="shared" si="94"/>
        <v>1196.762984321407</v>
      </c>
      <c r="GF72" s="65">
        <f t="shared" si="94"/>
        <v>1189.1047413871265</v>
      </c>
      <c r="GG72" s="65">
        <f t="shared" si="94"/>
        <v>1181.3787800329023</v>
      </c>
      <c r="GH72" s="65">
        <f t="shared" si="94"/>
        <v>1173.5899693123961</v>
      </c>
      <c r="GI72" s="65">
        <f t="shared" si="94"/>
        <v>1165.7432501793589</v>
      </c>
      <c r="GJ72" s="65">
        <f t="shared" si="94"/>
        <v>1157.8436333019195</v>
      </c>
      <c r="GK72" s="65">
        <f t="shared" si="94"/>
        <v>1149.8961967685495</v>
      </c>
      <c r="GL72" s="65">
        <f t="shared" si="94"/>
        <v>1141.906083683285</v>
      </c>
      <c r="GM72" s="65">
        <f t="shared" si="94"/>
        <v>1133.8784996479073</v>
      </c>
      <c r="GN72" s="65">
        <f t="shared" si="94"/>
        <v>1125.8187101289479</v>
      </c>
      <c r="GO72" s="65">
        <f t="shared" si="94"/>
        <v>1117.7320377075389</v>
      </c>
      <c r="GP72" s="65">
        <f t="shared" si="94"/>
        <v>1109.6238592103189</v>
      </c>
      <c r="GQ72" s="65">
        <f t="shared" si="94"/>
        <v>1101.4996027197999</v>
      </c>
      <c r="GR72" s="65">
        <f t="shared" si="94"/>
        <v>1093.3647444628225</v>
      </c>
      <c r="GS72" s="65">
        <f t="shared" si="94"/>
        <v>1085.2248055759528</v>
      </c>
      <c r="GT72" s="65">
        <f t="shared" si="94"/>
        <v>1077.0853487469362</v>
      </c>
      <c r="GU72" s="65">
        <f t="shared" si="94"/>
        <v>1068.9519747315849</v>
      </c>
      <c r="GV72" s="65">
        <f t="shared" si="94"/>
        <v>1060.8303187457666</v>
      </c>
      <c r="GW72" s="65">
        <f t="shared" si="94"/>
        <v>1052.7260467324688</v>
      </c>
      <c r="GX72" s="65">
        <f t="shared" si="94"/>
        <v>1044.6448515042314</v>
      </c>
      <c r="GY72" s="65">
        <f t="shared" si="94"/>
        <v>1036.5924487615853</v>
      </c>
      <c r="GZ72" s="65">
        <f t="shared" si="94"/>
        <v>1028.5745729884889</v>
      </c>
      <c r="HA72" s="65">
        <f t="shared" si="94"/>
        <v>1020.5969732261279</v>
      </c>
      <c r="HB72" s="65">
        <f t="shared" si="94"/>
        <v>1012.6654087268357</v>
      </c>
      <c r="HC72" s="65">
        <f t="shared" ref="HC72:JG72" si="95">IF(OR($D$56=1,HB72+(HC71/1000)&lt;=0),0,HB72+(HC71/1000))</f>
        <v>1004.7856444902916</v>
      </c>
      <c r="HD72" s="65">
        <f t="shared" si="95"/>
        <v>996.96344668457846</v>
      </c>
      <c r="HE72" s="65">
        <f t="shared" si="95"/>
        <v>989.20457795510765</v>
      </c>
      <c r="HF72" s="65">
        <f t="shared" si="95"/>
        <v>981.51479262486578</v>
      </c>
      <c r="HG72" s="65">
        <f t="shared" si="95"/>
        <v>973.89983178989132</v>
      </c>
      <c r="HH72" s="65">
        <f t="shared" si="95"/>
        <v>966.36541831435272</v>
      </c>
      <c r="HI72" s="65">
        <f t="shared" si="95"/>
        <v>958.9172517300691</v>
      </c>
      <c r="HJ72" s="65">
        <f t="shared" si="95"/>
        <v>951.56100304579309</v>
      </c>
      <c r="HK72" s="65">
        <f t="shared" si="95"/>
        <v>944.3023094720545</v>
      </c>
      <c r="HL72" s="65">
        <f t="shared" si="95"/>
        <v>937.14676906784575</v>
      </c>
      <c r="HM72" s="65">
        <f t="shared" si="95"/>
        <v>930.09993531591101</v>
      </c>
      <c r="HN72" s="65">
        <f t="shared" si="95"/>
        <v>923.1673116338817</v>
      </c>
      <c r="HO72" s="65">
        <f t="shared" si="95"/>
        <v>916.35434582897187</v>
      </c>
      <c r="HP72" s="65">
        <f t="shared" si="95"/>
        <v>909.66642450441452</v>
      </c>
      <c r="HQ72" s="65">
        <f t="shared" si="95"/>
        <v>903.10886742627474</v>
      </c>
      <c r="HR72" s="65">
        <f t="shared" si="95"/>
        <v>896.68692185971702</v>
      </c>
      <c r="HS72" s="65">
        <f t="shared" si="95"/>
        <v>890.40575688423121</v>
      </c>
      <c r="HT72" s="65">
        <f t="shared" si="95"/>
        <v>884.27045769772826</v>
      </c>
      <c r="HU72" s="65">
        <f t="shared" si="95"/>
        <v>878.28601991980202</v>
      </c>
      <c r="HV72" s="65">
        <f t="shared" si="95"/>
        <v>872.45734390481505</v>
      </c>
      <c r="HW72" s="65">
        <f t="shared" si="95"/>
        <v>866.78922907580034</v>
      </c>
      <c r="HX72" s="65">
        <f t="shared" si="95"/>
        <v>861.28636829047184</v>
      </c>
      <c r="HY72" s="65">
        <f t="shared" si="95"/>
        <v>855.95334225090971</v>
      </c>
      <c r="HZ72" s="65">
        <f t="shared" si="95"/>
        <v>850.79461396871864</v>
      </c>
      <c r="IA72" s="65">
        <f t="shared" si="95"/>
        <v>845.81452329765364</v>
      </c>
      <c r="IB72" s="65">
        <f t="shared" si="95"/>
        <v>841.01728154586431</v>
      </c>
      <c r="IC72" s="65">
        <f t="shared" si="95"/>
        <v>836.40696618001925</v>
      </c>
      <c r="ID72" s="65">
        <f t="shared" si="95"/>
        <v>831.98751563363976</v>
      </c>
      <c r="IE72" s="65">
        <f t="shared" si="95"/>
        <v>827.76272423199316</v>
      </c>
      <c r="IF72" s="65">
        <f t="shared" si="95"/>
        <v>823.7362372458648</v>
      </c>
      <c r="IG72" s="65">
        <f t="shared" si="95"/>
        <v>819.91154608645206</v>
      </c>
      <c r="IH72" s="65">
        <f t="shared" si="95"/>
        <v>816.29198365349203</v>
      </c>
      <c r="II72" s="65">
        <f t="shared" si="95"/>
        <v>812.88071984855299</v>
      </c>
      <c r="IJ72" s="65">
        <f t="shared" si="95"/>
        <v>809.680757265186</v>
      </c>
      <c r="IK72" s="65">
        <f t="shared" si="95"/>
        <v>806.69492706734673</v>
      </c>
      <c r="IL72" s="65">
        <f t="shared" si="95"/>
        <v>803.9258850671572</v>
      </c>
      <c r="IM72" s="65">
        <f t="shared" si="95"/>
        <v>801.37610801268795</v>
      </c>
      <c r="IN72" s="65">
        <f t="shared" si="95"/>
        <v>799.04789009599892</v>
      </c>
      <c r="IO72" s="65">
        <f t="shared" si="95"/>
        <v>796.94333969118497</v>
      </c>
      <c r="IP72" s="65">
        <f t="shared" si="95"/>
        <v>795.06437633163557</v>
      </c>
      <c r="IQ72" s="65">
        <f t="shared" si="95"/>
        <v>793.41272793513031</v>
      </c>
      <c r="IR72" s="65">
        <f t="shared" si="95"/>
        <v>791.9899282847656</v>
      </c>
      <c r="IS72" s="65">
        <f t="shared" si="95"/>
        <v>790.79731477303676</v>
      </c>
      <c r="IT72" s="65">
        <f t="shared" si="95"/>
        <v>789.83602641569416</v>
      </c>
      <c r="IU72" s="65">
        <f t="shared" si="95"/>
        <v>789.10700214124813</v>
      </c>
      <c r="IV72" s="65">
        <f t="shared" si="95"/>
        <v>788.61097936122701</v>
      </c>
      <c r="IW72" s="65">
        <f t="shared" si="95"/>
        <v>788.34849282549067</v>
      </c>
      <c r="IX72" s="65">
        <f t="shared" si="95"/>
        <v>788.31987376607947</v>
      </c>
      <c r="IY72" s="65">
        <f t="shared" si="95"/>
        <v>788.52524933223856</v>
      </c>
      <c r="IZ72" s="65">
        <f t="shared" si="95"/>
        <v>788.96454231839721</v>
      </c>
      <c r="JA72" s="65">
        <f t="shared" si="95"/>
        <v>789.63747118602146</v>
      </c>
      <c r="JB72" s="65">
        <f t="shared" si="95"/>
        <v>790.54355037938262</v>
      </c>
      <c r="JC72" s="65">
        <f t="shared" si="95"/>
        <v>791.68209093441635</v>
      </c>
      <c r="JD72" s="65">
        <f t="shared" si="95"/>
        <v>793.05220137897493</v>
      </c>
      <c r="JE72" s="65">
        <f t="shared" si="95"/>
        <v>794.65278892191918</v>
      </c>
      <c r="JF72" s="65">
        <f t="shared" si="95"/>
        <v>796.48256092764927</v>
      </c>
      <c r="JG72" s="65">
        <f t="shared" si="95"/>
        <v>798.54002667184545</v>
      </c>
    </row>
    <row r="73" spans="16:267" hidden="1" x14ac:dyDescent="0.25">
      <c r="P73" s="1" t="s">
        <v>73</v>
      </c>
      <c r="Q73" s="65">
        <f>ROUND($E$8,1)*$E$7*$E$7/(($E$7+Q72)*($E$7+Q72))</f>
        <v>7.7372779322223932</v>
      </c>
      <c r="R73" s="65">
        <f>IF(OR($D$56=1,Q72&lt;=0),0,ROUND($E$8,1)*$E$7*$E$7/(($E$7+R72)*($E$7+R72)))</f>
        <v>7.7370366459227604</v>
      </c>
      <c r="S73" s="65">
        <f t="shared" ref="S73:CD73" si="96">IF(OR($D$56=1,R72&lt;=0),0,ROUND($E$8,1)*$E$7*$E$7/(($E$7+S72)*($E$7+S72)))</f>
        <v>7.7363129591326754</v>
      </c>
      <c r="T73" s="65">
        <f t="shared" si="96"/>
        <v>7.7351074922561738</v>
      </c>
      <c r="U73" s="65">
        <f t="shared" si="96"/>
        <v>7.733421417139013</v>
      </c>
      <c r="V73" s="65">
        <f t="shared" si="96"/>
        <v>7.731256454602482</v>
      </c>
      <c r="W73" s="65">
        <f t="shared" si="96"/>
        <v>7.7286148707367399</v>
      </c>
      <c r="X73" s="65">
        <f t="shared" si="96"/>
        <v>7.7254994719694263</v>
      </c>
      <c r="Y73" s="65">
        <f t="shared" si="96"/>
        <v>7.7219135989307226</v>
      </c>
      <c r="Z73" s="65">
        <f t="shared" si="96"/>
        <v>7.7178611191410997</v>
      </c>
      <c r="AA73" s="65">
        <f t="shared" si="96"/>
        <v>7.7133464185529936</v>
      </c>
      <c r="AB73" s="65">
        <f t="shared" si="96"/>
        <v>7.7083743919824261</v>
      </c>
      <c r="AC73" s="65">
        <f t="shared" si="96"/>
        <v>7.7029504324710647</v>
      </c>
      <c r="AD73" s="65">
        <f t="shared" si="96"/>
        <v>7.6970804196234495</v>
      </c>
      <c r="AE73" s="65">
        <f t="shared" si="96"/>
        <v>7.6907707069680677</v>
      </c>
      <c r="AF73" s="65">
        <f t="shared" si="96"/>
        <v>7.6840281083945525</v>
      </c>
      <c r="AG73" s="65">
        <f t="shared" si="96"/>
        <v>7.6768598837224742</v>
      </c>
      <c r="AH73" s="65">
        <f t="shared" si="96"/>
        <v>7.6692737234602175</v>
      </c>
      <c r="AI73" s="65">
        <f t="shared" si="96"/>
        <v>7.6612777328148223</v>
      </c>
      <c r="AJ73" s="65">
        <f t="shared" si="96"/>
        <v>7.6528804150158543</v>
      </c>
      <c r="AK73" s="65">
        <f t="shared" si="96"/>
        <v>7.6440906540181368</v>
      </c>
      <c r="AL73" s="65">
        <f t="shared" si="96"/>
        <v>7.634917696649449</v>
      </c>
      <c r="AM73" s="65">
        <f t="shared" si="96"/>
        <v>7.6253711342703037</v>
      </c>
      <c r="AN73" s="65">
        <f t="shared" si="96"/>
        <v>7.6154608840134408</v>
      </c>
      <c r="AO73" s="65">
        <f t="shared" si="96"/>
        <v>7.6051971696708689</v>
      </c>
      <c r="AP73" s="65">
        <f t="shared" si="96"/>
        <v>7.59459050229606</v>
      </c>
      <c r="AQ73" s="65">
        <f t="shared" si="96"/>
        <v>7.5836516605883579</v>
      </c>
      <c r="AR73" s="65">
        <f t="shared" si="96"/>
        <v>7.5723916711257591</v>
      </c>
      <c r="AS73" s="65">
        <f t="shared" si="96"/>
        <v>7.5608217885109958</v>
      </c>
      <c r="AT73" s="65">
        <f t="shared" si="96"/>
        <v>7.5489534754942378</v>
      </c>
      <c r="AU73" s="65">
        <f t="shared" si="96"/>
        <v>7.5367983831340375</v>
      </c>
      <c r="AV73" s="65">
        <f t="shared" si="96"/>
        <v>7.5243683310558938</v>
      </c>
      <c r="AW73" s="65">
        <f t="shared" si="96"/>
        <v>7.5116752878655859</v>
      </c>
      <c r="AX73" s="65">
        <f t="shared" si="96"/>
        <v>7.4987313517718448</v>
      </c>
      <c r="AY73" s="65">
        <f t="shared" si="96"/>
        <v>7.4855487314701596</v>
      </c>
      <c r="AZ73" s="65">
        <f t="shared" si="96"/>
        <v>7.4721397273366943</v>
      </c>
      <c r="BA73" s="65">
        <f t="shared" si="96"/>
        <v>7.4585167129781285</v>
      </c>
      <c r="BB73" s="65">
        <f t="shared" si="96"/>
        <v>7.4446921171802352</v>
      </c>
      <c r="BC73" s="65">
        <f t="shared" si="96"/>
        <v>7.4306784062946294</v>
      </c>
      <c r="BD73" s="65">
        <f t="shared" si="96"/>
        <v>7.4164880670999223</v>
      </c>
      <c r="BE73" s="65">
        <f t="shared" si="96"/>
        <v>7.4021335901701306</v>
      </c>
      <c r="BF73" s="65">
        <f t="shared" si="96"/>
        <v>7.3876274537798379</v>
      </c>
      <c r="BG73" s="65">
        <f t="shared" si="96"/>
        <v>7.3729821083722928</v>
      </c>
      <c r="BH73" s="65">
        <f t="shared" si="96"/>
        <v>7.3582099616132659</v>
      </c>
      <c r="BI73" s="65">
        <f t="shared" si="96"/>
        <v>7.3433233640502742</v>
      </c>
      <c r="BJ73" s="65">
        <f t="shared" si="96"/>
        <v>7.3283345953934891</v>
      </c>
      <c r="BK73" s="65">
        <f t="shared" si="96"/>
        <v>7.3132558514316148</v>
      </c>
      <c r="BL73" s="65">
        <f t="shared" si="96"/>
        <v>7.2980992315929134</v>
      </c>
      <c r="BM73" s="65">
        <f t="shared" si="96"/>
        <v>7.2828767271586594</v>
      </c>
      <c r="BN73" s="65">
        <f t="shared" si="96"/>
        <v>7.267600210133514</v>
      </c>
      <c r="BO73" s="65">
        <f t="shared" si="96"/>
        <v>7.2522814227745691</v>
      </c>
      <c r="BP73" s="65">
        <f t="shared" si="96"/>
        <v>7.2369319677783608</v>
      </c>
      <c r="BQ73" s="65">
        <f t="shared" si="96"/>
        <v>7.2215632991226499</v>
      </c>
      <c r="BR73" s="65">
        <f t="shared" si="96"/>
        <v>7.2061867135575932</v>
      </c>
      <c r="BS73" s="65">
        <f t="shared" si="96"/>
        <v>7.1908133427387968</v>
      </c>
      <c r="BT73" s="65">
        <f t="shared" si="96"/>
        <v>7.1754541459927665</v>
      </c>
      <c r="BU73" s="65">
        <f t="shared" si="96"/>
        <v>7.1601199037035448</v>
      </c>
      <c r="BV73" s="65">
        <f t="shared" si="96"/>
        <v>7.1448212113076082</v>
      </c>
      <c r="BW73" s="65">
        <f t="shared" si="96"/>
        <v>7.129568473882693</v>
      </c>
      <c r="BX73" s="65">
        <f t="shared" si="96"/>
        <v>7.1143719013148097</v>
      </c>
      <c r="BY73" s="65">
        <f t="shared" si="96"/>
        <v>7.099241504026562</v>
      </c>
      <c r="BZ73" s="65">
        <f t="shared" si="96"/>
        <v>7.0841870892488732</v>
      </c>
      <c r="CA73" s="65">
        <f t="shared" si="96"/>
        <v>7.0692182578172371</v>
      </c>
      <c r="CB73" s="65">
        <f t="shared" si="96"/>
        <v>7.0543444014729548</v>
      </c>
      <c r="CC73" s="65">
        <f t="shared" si="96"/>
        <v>7.039574700649089</v>
      </c>
      <c r="CD73" s="65">
        <f t="shared" si="96"/>
        <v>7.0249181227204245</v>
      </c>
      <c r="CE73" s="65">
        <f t="shared" ref="CE73:EP73" si="97">IF(OR($D$56=1,CD72&lt;=0),0,ROUND($E$8,1)*$E$7*$E$7/(($E$7+CE72)*($E$7+CE72)))</f>
        <v>7.0103834206963009</v>
      </c>
      <c r="CF73" s="65">
        <f t="shared" si="97"/>
        <v>6.9959791323348837</v>
      </c>
      <c r="CG73" s="65">
        <f t="shared" si="97"/>
        <v>6.981713579657308</v>
      </c>
      <c r="CH73" s="65">
        <f t="shared" si="97"/>
        <v>6.9675948688400249</v>
      </c>
      <c r="CI73" s="65">
        <f t="shared" si="97"/>
        <v>6.9536308904636543</v>
      </c>
      <c r="CJ73" s="65">
        <f t="shared" si="97"/>
        <v>6.9398293200968055</v>
      </c>
      <c r="CK73" s="65">
        <f t="shared" si="97"/>
        <v>6.9261976191934673</v>
      </c>
      <c r="CL73" s="65">
        <f t="shared" si="97"/>
        <v>6.9127430362827553</v>
      </c>
      <c r="CM73" s="65">
        <f t="shared" si="97"/>
        <v>6.8994726084302318</v>
      </c>
      <c r="CN73" s="65">
        <f t="shared" si="97"/>
        <v>6.8863931629502195</v>
      </c>
      <c r="CO73" s="65">
        <f t="shared" si="97"/>
        <v>6.8735113193490474</v>
      </c>
      <c r="CP73" s="65">
        <f t="shared" si="97"/>
        <v>6.8608334914795925</v>
      </c>
      <c r="CQ73" s="65">
        <f t="shared" si="97"/>
        <v>6.8483658898879467</v>
      </c>
      <c r="CR73" s="65">
        <f t="shared" si="97"/>
        <v>6.8361145243335582</v>
      </c>
      <c r="CS73" s="65">
        <f t="shared" si="97"/>
        <v>6.8240852064648321</v>
      </c>
      <c r="CT73" s="65">
        <f t="shared" si="97"/>
        <v>6.8122835526325947</v>
      </c>
      <c r="CU73" s="65">
        <f t="shared" si="97"/>
        <v>6.8007149868246017</v>
      </c>
      <c r="CV73" s="65">
        <f t="shared" si="97"/>
        <v>6.7893847437046926</v>
      </c>
      <c r="CW73" s="65">
        <f t="shared" si="97"/>
        <v>6.7782978717409748</v>
      </c>
      <c r="CX73" s="65">
        <f t="shared" si="97"/>
        <v>6.7674592364079036</v>
      </c>
      <c r="CY73" s="65">
        <f t="shared" si="97"/>
        <v>6.7568735234478732</v>
      </c>
      <c r="CZ73" s="65">
        <f t="shared" si="97"/>
        <v>6.7465452421784278</v>
      </c>
      <c r="DA73" s="65">
        <f t="shared" si="97"/>
        <v>6.7364787288319583</v>
      </c>
      <c r="DB73" s="65">
        <f t="shared" si="97"/>
        <v>6.7266781499152559</v>
      </c>
      <c r="DC73" s="65">
        <f t="shared" si="97"/>
        <v>6.7171475055769578</v>
      </c>
      <c r="DD73" s="65">
        <f t="shared" si="97"/>
        <v>6.7078906329715089</v>
      </c>
      <c r="DE73" s="65">
        <f t="shared" si="97"/>
        <v>6.6989112096088306</v>
      </c>
      <c r="DF73" s="65">
        <f t="shared" si="97"/>
        <v>6.6902127566795002</v>
      </c>
      <c r="DG73" s="65">
        <f t="shared" si="97"/>
        <v>6.6817986423457398</v>
      </c>
      <c r="DH73" s="65">
        <f t="shared" si="97"/>
        <v>6.6736720849891267</v>
      </c>
      <c r="DI73" s="65">
        <f t="shared" si="97"/>
        <v>6.6658361564063995</v>
      </c>
      <c r="DJ73" s="65">
        <f t="shared" si="97"/>
        <v>6.6582937849453012</v>
      </c>
      <c r="DK73" s="65">
        <f t="shared" si="97"/>
        <v>6.6510477585728349</v>
      </c>
      <c r="DL73" s="65">
        <f t="shared" si="97"/>
        <v>6.6441007278688069</v>
      </c>
      <c r="DM73" s="65">
        <f t="shared" si="97"/>
        <v>6.6374552089380208</v>
      </c>
      <c r="DN73" s="65">
        <f t="shared" si="97"/>
        <v>6.6311135862348296</v>
      </c>
      <c r="DO73" s="65">
        <f t="shared" si="97"/>
        <v>6.6250781152942713</v>
      </c>
      <c r="DP73" s="65">
        <f t="shared" si="97"/>
        <v>6.6193509253643512</v>
      </c>
      <c r="DQ73" s="65">
        <f t="shared" si="97"/>
        <v>6.6139340219344156</v>
      </c>
      <c r="DR73" s="65">
        <f t="shared" si="97"/>
        <v>6.6088292891549667</v>
      </c>
      <c r="DS73" s="65">
        <f t="shared" si="97"/>
        <v>6.6040384921445572</v>
      </c>
      <c r="DT73" s="65">
        <f t="shared" si="97"/>
        <v>6.5995632791797725</v>
      </c>
      <c r="DU73" s="65">
        <f t="shared" si="97"/>
        <v>6.5954051837646235</v>
      </c>
      <c r="DV73" s="65">
        <f t="shared" si="97"/>
        <v>6.5915656265759077</v>
      </c>
      <c r="DW73" s="65">
        <f t="shared" si="97"/>
        <v>6.5880459172814767</v>
      </c>
      <c r="DX73" s="65">
        <f t="shared" si="97"/>
        <v>6.5848472562285494</v>
      </c>
      <c r="DY73" s="65">
        <f t="shared" si="97"/>
        <v>6.5819707359994357</v>
      </c>
      <c r="DZ73" s="65">
        <f t="shared" si="97"/>
        <v>6.5794173428324063</v>
      </c>
      <c r="EA73" s="65">
        <f t="shared" si="97"/>
        <v>6.5771879579055019</v>
      </c>
      <c r="EB73" s="65">
        <f t="shared" si="97"/>
        <v>6.5752833584814541</v>
      </c>
      <c r="EC73" s="65">
        <f t="shared" si="97"/>
        <v>6.5737042189119865</v>
      </c>
      <c r="ED73" s="65">
        <f t="shared" si="97"/>
        <v>6.5724511115000395</v>
      </c>
      <c r="EE73" s="65">
        <f t="shared" si="97"/>
        <v>6.5715245072186113</v>
      </c>
      <c r="EF73" s="65">
        <f t="shared" si="97"/>
        <v>6.5709247762851186</v>
      </c>
      <c r="EG73" s="65">
        <f t="shared" si="97"/>
        <v>6.5706521885903708</v>
      </c>
      <c r="EH73" s="65">
        <f t="shared" si="97"/>
        <v>6.5707069139813985</v>
      </c>
      <c r="EI73" s="65">
        <f t="shared" si="97"/>
        <v>6.5710890223975715</v>
      </c>
      <c r="EJ73" s="65">
        <f t="shared" si="97"/>
        <v>6.5717984838596406</v>
      </c>
      <c r="EK73" s="65">
        <f t="shared" si="97"/>
        <v>6.5728351683114337</v>
      </c>
      <c r="EL73" s="65">
        <f t="shared" si="97"/>
        <v>6.5741988453141982</v>
      </c>
      <c r="EM73" s="65">
        <f t="shared" si="97"/>
        <v>6.5758891835936808</v>
      </c>
      <c r="EN73" s="65">
        <f t="shared" si="97"/>
        <v>6.5779057504402569</v>
      </c>
      <c r="EO73" s="65">
        <f t="shared" si="97"/>
        <v>6.5802480109625696</v>
      </c>
      <c r="EP73" s="65">
        <f t="shared" si="97"/>
        <v>6.5829153271953329</v>
      </c>
      <c r="EQ73" s="65">
        <f t="shared" ref="EQ73:HB73" si="98">IF(OR($D$56=1,EP72&lt;=0),0,ROUND($E$8,1)*$E$7*$E$7/(($E$7+EQ72)*($E$7+EQ72)))</f>
        <v>6.5859069570621394</v>
      </c>
      <c r="ER73" s="65">
        <f t="shared" si="98"/>
        <v>6.5892220531943009</v>
      </c>
      <c r="ES73" s="65">
        <f t="shared" si="98"/>
        <v>6.5928596616069655</v>
      </c>
      <c r="ET73" s="65">
        <f t="shared" si="98"/>
        <v>6.5968187202339204</v>
      </c>
      <c r="EU73" s="65">
        <f t="shared" si="98"/>
        <v>6.6010980573227762</v>
      </c>
      <c r="EV73" s="65">
        <f t="shared" si="98"/>
        <v>6.6056963896923966</v>
      </c>
      <c r="EW73" s="65">
        <f t="shared" si="98"/>
        <v>6.6106123208547078</v>
      </c>
      <c r="EX73" s="65">
        <f t="shared" si="98"/>
        <v>6.6158443390032646</v>
      </c>
      <c r="EY73" s="65">
        <f t="shared" si="98"/>
        <v>6.6213908148712202</v>
      </c>
      <c r="EZ73" s="65">
        <f t="shared" si="98"/>
        <v>6.6272499994616307</v>
      </c>
      <c r="FA73" s="65">
        <f t="shared" si="98"/>
        <v>6.6334200216533263</v>
      </c>
      <c r="FB73" s="65">
        <f t="shared" si="98"/>
        <v>6.6398988856858603</v>
      </c>
      <c r="FC73" s="65">
        <f t="shared" si="98"/>
        <v>6.6466844685274156</v>
      </c>
      <c r="FD73" s="65">
        <f t="shared" si="98"/>
        <v>6.6537745171299099</v>
      </c>
      <c r="FE73" s="65">
        <f t="shared" si="98"/>
        <v>6.6611666455758138</v>
      </c>
      <c r="FF73" s="65">
        <f t="shared" si="98"/>
        <v>6.6688583321217161</v>
      </c>
      <c r="FG73" s="65">
        <f t="shared" si="98"/>
        <v>6.6768469161439468</v>
      </c>
      <c r="FH73" s="65">
        <f t="shared" si="98"/>
        <v>6.685129594992083</v>
      </c>
      <c r="FI73" s="65">
        <f t="shared" si="98"/>
        <v>6.6937034207565738</v>
      </c>
      <c r="FJ73" s="65">
        <f t="shared" si="98"/>
        <v>6.7025652969571574</v>
      </c>
      <c r="FK73" s="65">
        <f t="shared" si="98"/>
        <v>6.7117119751592895</v>
      </c>
      <c r="FL73" s="65">
        <f t="shared" si="98"/>
        <v>6.7211400515262714</v>
      </c>
      <c r="FM73" s="65">
        <f t="shared" si="98"/>
        <v>6.7308459633152777</v>
      </c>
      <c r="FN73" s="65">
        <f t="shared" si="98"/>
        <v>6.7408259853260768</v>
      </c>
      <c r="FO73" s="65">
        <f t="shared" si="98"/>
        <v>6.7510762263117812</v>
      </c>
      <c r="FP73" s="65">
        <f t="shared" si="98"/>
        <v>6.7615926253615291</v>
      </c>
      <c r="FQ73" s="65">
        <f t="shared" si="98"/>
        <v>6.7723709482656425</v>
      </c>
      <c r="FR73" s="65">
        <f t="shared" si="98"/>
        <v>6.783406783874411</v>
      </c>
      <c r="FS73" s="65">
        <f t="shared" si="98"/>
        <v>6.7946955404622846</v>
      </c>
      <c r="FT73" s="65">
        <f t="shared" si="98"/>
        <v>6.8062324421099119</v>
      </c>
      <c r="FU73" s="65">
        <f t="shared" si="98"/>
        <v>6.8180125251171386</v>
      </c>
      <c r="FV73" s="65">
        <f t="shared" si="98"/>
        <v>6.8300306344607407</v>
      </c>
      <c r="FW73" s="65">
        <f t="shared" si="98"/>
        <v>6.8422814203113536</v>
      </c>
      <c r="FX73" s="65">
        <f t="shared" si="98"/>
        <v>6.8547593346247631</v>
      </c>
      <c r="FY73" s="65">
        <f t="shared" si="98"/>
        <v>6.8674586278233898</v>
      </c>
      <c r="FZ73" s="65">
        <f t="shared" si="98"/>
        <v>6.8803733455845073</v>
      </c>
      <c r="GA73" s="65">
        <f t="shared" si="98"/>
        <v>6.893497325752441</v>
      </c>
      <c r="GB73" s="65">
        <f t="shared" si="98"/>
        <v>6.9068241953926188</v>
      </c>
      <c r="GC73" s="65">
        <f t="shared" si="98"/>
        <v>6.9203473680060617</v>
      </c>
      <c r="GD73" s="65">
        <f t="shared" si="98"/>
        <v>6.9340600409235593</v>
      </c>
      <c r="GE73" s="65">
        <f t="shared" si="98"/>
        <v>6.9479551928993288</v>
      </c>
      <c r="GF73" s="65">
        <f t="shared" si="98"/>
        <v>6.9620255819246717</v>
      </c>
      <c r="GG73" s="65">
        <f t="shared" si="98"/>
        <v>6.9762637432825985</v>
      </c>
      <c r="GH73" s="65">
        <f t="shared" si="98"/>
        <v>6.9906619878650176</v>
      </c>
      <c r="GI73" s="65">
        <f t="shared" si="98"/>
        <v>7.0052124007744752</v>
      </c>
      <c r="GJ73" s="65">
        <f t="shared" si="98"/>
        <v>7.0199068402329834</v>
      </c>
      <c r="GK73" s="65">
        <f t="shared" si="98"/>
        <v>7.0347369368207158</v>
      </c>
      <c r="GL73" s="65">
        <f t="shared" si="98"/>
        <v>7.0496940930677718</v>
      </c>
      <c r="GM73" s="65">
        <f t="shared" si="98"/>
        <v>7.0647694834223769</v>
      </c>
      <c r="GN73" s="65">
        <f t="shared" si="98"/>
        <v>7.0799540546190931</v>
      </c>
      <c r="GO73" s="65">
        <f t="shared" si="98"/>
        <v>7.0952385264706201</v>
      </c>
      <c r="GP73" s="65">
        <f t="shared" si="98"/>
        <v>7.1106133931068056</v>
      </c>
      <c r="GQ73" s="65">
        <f t="shared" si="98"/>
        <v>7.1260689246843052</v>
      </c>
      <c r="GR73" s="65">
        <f t="shared" si="98"/>
        <v>7.1415951695900874</v>
      </c>
      <c r="GS73" s="65">
        <f t="shared" si="98"/>
        <v>7.1571819571616757</v>
      </c>
      <c r="GT73" s="65">
        <f t="shared" si="98"/>
        <v>7.1728189009464218</v>
      </c>
      <c r="GU73" s="65">
        <f t="shared" si="98"/>
        <v>7.1884954025215775</v>
      </c>
      <c r="GV73" s="65">
        <f t="shared" si="98"/>
        <v>7.2042006558961171</v>
      </c>
      <c r="GW73" s="65">
        <f t="shared" si="98"/>
        <v>7.2199236525143524</v>
      </c>
      <c r="GX73" s="65">
        <f t="shared" si="98"/>
        <v>7.2356531868802971</v>
      </c>
      <c r="GY73" s="65">
        <f t="shared" si="98"/>
        <v>7.2513778628205543</v>
      </c>
      <c r="GZ73" s="65">
        <f t="shared" si="98"/>
        <v>7.2670861004020448</v>
      </c>
      <c r="HA73" s="65">
        <f t="shared" si="98"/>
        <v>7.2827661435193765</v>
      </c>
      <c r="HB73" s="65">
        <f t="shared" si="98"/>
        <v>7.298406068164879</v>
      </c>
      <c r="HC73" s="65">
        <f t="shared" ref="HC73:JG73" si="99">IF(OR($D$56=1,HB72&lt;=0),0,ROUND($E$8,1)*$E$7*$E$7/(($E$7+HC72)*($E$7+HC72)))</f>
        <v>7.3139937913924689</v>
      </c>
      <c r="HD73" s="65">
        <f t="shared" si="99"/>
        <v>7.3295170809843704</v>
      </c>
      <c r="HE73" s="65">
        <f t="shared" si="99"/>
        <v>7.3449635658274941</v>
      </c>
      <c r="HF73" s="65">
        <f t="shared" si="99"/>
        <v>7.3603207470038541</v>
      </c>
      <c r="HG73" s="65">
        <f t="shared" si="99"/>
        <v>7.375576009596732</v>
      </c>
      <c r="HH73" s="65">
        <f t="shared" si="99"/>
        <v>7.3907166352116782</v>
      </c>
      <c r="HI73" s="65">
        <f t="shared" si="99"/>
        <v>7.405729815208324</v>
      </c>
      <c r="HJ73" s="65">
        <f t="shared" si="99"/>
        <v>7.4206026646361094</v>
      </c>
      <c r="HK73" s="65">
        <f t="shared" si="99"/>
        <v>7.4353222368636587</v>
      </c>
      <c r="HL73" s="65">
        <f t="shared" si="99"/>
        <v>7.4498755388883247</v>
      </c>
      <c r="HM73" s="65">
        <f t="shared" si="99"/>
        <v>7.4642495473088655</v>
      </c>
      <c r="HN73" s="65">
        <f t="shared" si="99"/>
        <v>7.4784312249407874</v>
      </c>
      <c r="HO73" s="65">
        <f t="shared" si="99"/>
        <v>7.4924075380501272</v>
      </c>
      <c r="HP73" s="65">
        <f t="shared" si="99"/>
        <v>7.5061654741779114</v>
      </c>
      <c r="HQ73" s="65">
        <f t="shared" si="99"/>
        <v>7.519692060523667</v>
      </c>
      <c r="HR73" s="65">
        <f t="shared" si="99"/>
        <v>7.5329743828526832</v>
      </c>
      <c r="HS73" s="65">
        <f t="shared" si="99"/>
        <v>7.5459996048879985</v>
      </c>
      <c r="HT73" s="65">
        <f t="shared" si="99"/>
        <v>7.558754988144349</v>
      </c>
      <c r="HU73" s="65">
        <f t="shared" si="99"/>
        <v>7.5712279121576698</v>
      </c>
      <c r="HV73" s="65">
        <f t="shared" si="99"/>
        <v>7.5834058950602214</v>
      </c>
      <c r="HW73" s="65">
        <f t="shared" si="99"/>
        <v>7.5952766144479398</v>
      </c>
      <c r="HX73" s="65">
        <f t="shared" si="99"/>
        <v>7.6068279284833293</v>
      </c>
      <c r="HY73" s="65">
        <f t="shared" si="99"/>
        <v>7.6180478971741108</v>
      </c>
      <c r="HZ73" s="65">
        <f t="shared" si="99"/>
        <v>7.6289248037649031</v>
      </c>
      <c r="IA73" s="65">
        <f t="shared" si="99"/>
        <v>7.639447176176561</v>
      </c>
      <c r="IB73" s="65">
        <f t="shared" si="99"/>
        <v>7.6496038084253808</v>
      </c>
      <c r="IC73" s="65">
        <f t="shared" si="99"/>
        <v>7.6593837819522381</v>
      </c>
      <c r="ID73" s="65">
        <f t="shared" si="99"/>
        <v>7.6687764867899961</v>
      </c>
      <c r="IE73" s="65">
        <f t="shared" si="99"/>
        <v>7.6777716424959532</v>
      </c>
      <c r="IF73" s="65">
        <f t="shared" si="99"/>
        <v>7.6863593187751365</v>
      </c>
      <c r="IG73" s="65">
        <f t="shared" si="99"/>
        <v>7.694529955719462</v>
      </c>
      <c r="IH73" s="65">
        <f t="shared" si="99"/>
        <v>7.7022743835875307</v>
      </c>
      <c r="II73" s="65">
        <f t="shared" si="99"/>
        <v>7.7095838420499545</v>
      </c>
      <c r="IJ73" s="65">
        <f t="shared" si="99"/>
        <v>7.7164499988256843</v>
      </c>
      <c r="IK73" s="65">
        <f t="shared" si="99"/>
        <v>7.722864967635811</v>
      </c>
      <c r="IL73" s="65">
        <f t="shared" si="99"/>
        <v>7.7288213254027749</v>
      </c>
      <c r="IM73" s="65">
        <f t="shared" si="99"/>
        <v>7.7343121286248566</v>
      </c>
      <c r="IN73" s="65">
        <f t="shared" si="99"/>
        <v>7.7393309288581387</v>
      </c>
      <c r="IO73" s="65">
        <f t="shared" si="99"/>
        <v>7.743871787241007</v>
      </c>
      <c r="IP73" s="65">
        <f t="shared" si="99"/>
        <v>7.7479292879993995</v>
      </c>
      <c r="IQ73" s="65">
        <f t="shared" si="99"/>
        <v>7.7514985508747705</v>
      </c>
      <c r="IR73" s="65">
        <f t="shared" si="99"/>
        <v>7.754575242420688</v>
      </c>
      <c r="IS73" s="65">
        <f t="shared" si="99"/>
        <v>7.7571555861184969</v>
      </c>
      <c r="IT73" s="65">
        <f t="shared" si="99"/>
        <v>7.7592363712672245</v>
      </c>
      <c r="IU73" s="65">
        <f t="shared" si="99"/>
        <v>7.7608149606079406</v>
      </c>
      <c r="IV73" s="65">
        <f t="shared" si="99"/>
        <v>7.7618892966482953</v>
      </c>
      <c r="IW73" s="65">
        <f t="shared" si="99"/>
        <v>7.7624579066584607</v>
      </c>
      <c r="IX73" s="65">
        <f t="shared" si="99"/>
        <v>7.7625199063156121</v>
      </c>
      <c r="IY73" s="65">
        <f t="shared" si="99"/>
        <v>7.76207500198006</v>
      </c>
      <c r="IZ73" s="65">
        <f t="shared" si="99"/>
        <v>7.7611234915923326</v>
      </c>
      <c r="JA73" s="65">
        <f t="shared" si="99"/>
        <v>7.7596662641866274</v>
      </c>
      <c r="JB73" s="65">
        <f t="shared" si="99"/>
        <v>7.7577047980224085</v>
      </c>
      <c r="JC73" s="65">
        <f t="shared" si="99"/>
        <v>7.7552411573420761</v>
      </c>
      <c r="JD73" s="65">
        <f t="shared" si="99"/>
        <v>7.7522779877689025</v>
      </c>
      <c r="JE73" s="65">
        <f t="shared" si="99"/>
        <v>7.7488185103654379</v>
      </c>
      <c r="JF73" s="65">
        <f t="shared" si="99"/>
        <v>7.7448665143785806</v>
      </c>
      <c r="JG73" s="65">
        <f t="shared" si="99"/>
        <v>7.7404263487032381</v>
      </c>
    </row>
    <row r="74" spans="16:267" hidden="1" x14ac:dyDescent="0.25">
      <c r="P74" s="1" t="s">
        <v>74</v>
      </c>
      <c r="Q74" s="66">
        <f>$E$13</f>
        <v>27365.191917596552</v>
      </c>
      <c r="R74" s="65">
        <f t="shared" ref="R74:CC74" si="100">IF(OR($D$56=1,Q72&lt;=0),0,(Q72+$E$7)*Q74/(R72+$E$7))</f>
        <v>27364.765223775259</v>
      </c>
      <c r="S74" s="65">
        <f t="shared" si="100"/>
        <v>27363.485406765423</v>
      </c>
      <c r="T74" s="65">
        <f t="shared" si="100"/>
        <v>27361.35344412941</v>
      </c>
      <c r="U74" s="65">
        <f t="shared" si="100"/>
        <v>27358.371209458914</v>
      </c>
      <c r="V74" s="65">
        <f t="shared" si="100"/>
        <v>27354.541468943917</v>
      </c>
      <c r="W74" s="65">
        <f t="shared" si="100"/>
        <v>27349.867876158936</v>
      </c>
      <c r="X74" s="65">
        <f t="shared" si="100"/>
        <v>27344.354965086473</v>
      </c>
      <c r="Y74" s="65">
        <f t="shared" si="100"/>
        <v>27338.008141404807</v>
      </c>
      <c r="Z74" s="65">
        <f t="shared" si="100"/>
        <v>27330.833672073739</v>
      </c>
      <c r="AA74" s="65">
        <f t="shared" si="100"/>
        <v>27322.838673258611</v>
      </c>
      <c r="AB74" s="65">
        <f t="shared" si="100"/>
        <v>27314.031096639072</v>
      </c>
      <c r="AC74" s="65">
        <f t="shared" si="100"/>
        <v>27304.419714155109</v>
      </c>
      <c r="AD74" s="65">
        <f t="shared" si="100"/>
        <v>27294.01410124838</v>
      </c>
      <c r="AE74" s="65">
        <f t="shared" si="100"/>
        <v>27282.824618662286</v>
      </c>
      <c r="AF74" s="65">
        <f t="shared" si="100"/>
        <v>27270.86239286905</v>
      </c>
      <c r="AG74" s="65">
        <f t="shared" si="100"/>
        <v>27258.139295196419</v>
      </c>
      <c r="AH74" s="65">
        <f t="shared" si="100"/>
        <v>27244.667919730829</v>
      </c>
      <c r="AI74" s="65">
        <f t="shared" si="100"/>
        <v>27230.461560077252</v>
      </c>
      <c r="AJ74" s="65">
        <f t="shared" si="100"/>
        <v>27215.534185059092</v>
      </c>
      <c r="AK74" s="65">
        <f t="shared" si="100"/>
        <v>27199.90041344412</v>
      </c>
      <c r="AL74" s="65">
        <f t="shared" si="100"/>
        <v>27183.575487784503</v>
      </c>
      <c r="AM74" s="65">
        <f t="shared" si="100"/>
        <v>27166.575247460652</v>
      </c>
      <c r="AN74" s="65">
        <f t="shared" si="100"/>
        <v>27148.916101019677</v>
      </c>
      <c r="AO74" s="65">
        <f t="shared" si="100"/>
        <v>27130.614997899989</v>
      </c>
      <c r="AP74" s="65">
        <f t="shared" si="100"/>
        <v>27111.689399633644</v>
      </c>
      <c r="AQ74" s="65">
        <f t="shared" si="100"/>
        <v>27092.157250617835</v>
      </c>
      <c r="AR74" s="65">
        <f t="shared" si="100"/>
        <v>27072.036948546174</v>
      </c>
      <c r="AS74" s="65">
        <f t="shared" si="100"/>
        <v>27051.347314589235</v>
      </c>
      <c r="AT74" s="65">
        <f t="shared" si="100"/>
        <v>27030.107563412264</v>
      </c>
      <c r="AU74" s="65">
        <f t="shared" si="100"/>
        <v>27008.337273116114</v>
      </c>
      <c r="AV74" s="65">
        <f t="shared" si="100"/>
        <v>26986.056355184948</v>
      </c>
      <c r="AW74" s="65">
        <f t="shared" si="100"/>
        <v>26963.285024521923</v>
      </c>
      <c r="AX74" s="65">
        <f t="shared" si="100"/>
        <v>26940.043769650845</v>
      </c>
      <c r="AY74" s="65">
        <f t="shared" si="100"/>
        <v>26916.353323158815</v>
      </c>
      <c r="AZ74" s="65">
        <f t="shared" si="100"/>
        <v>26892.23463245132</v>
      </c>
      <c r="BA74" s="65">
        <f t="shared" si="100"/>
        <v>26867.708830887568</v>
      </c>
      <c r="BB74" s="65">
        <f t="shared" si="100"/>
        <v>26842.797209360193</v>
      </c>
      <c r="BC74" s="65">
        <f t="shared" si="100"/>
        <v>26817.521188379222</v>
      </c>
      <c r="BD74" s="65">
        <f t="shared" si="100"/>
        <v>26791.902290716382</v>
      </c>
      <c r="BE74" s="65">
        <f t="shared" si="100"/>
        <v>26765.962114661408</v>
      </c>
      <c r="BF74" s="65">
        <f t="shared" si="100"/>
        <v>26739.722307937918</v>
      </c>
      <c r="BG74" s="65">
        <f t="shared" si="100"/>
        <v>26713.204542322121</v>
      </c>
      <c r="BH74" s="65">
        <f t="shared" si="100"/>
        <v>26686.4304890032</v>
      </c>
      <c r="BI74" s="65">
        <f t="shared" si="100"/>
        <v>26659.421794720245</v>
      </c>
      <c r="BJ74" s="65">
        <f t="shared" si="100"/>
        <v>26632.200058706032</v>
      </c>
      <c r="BK74" s="65">
        <f t="shared" si="100"/>
        <v>26604.786810464091</v>
      </c>
      <c r="BL74" s="65">
        <f t="shared" si="100"/>
        <v>26577.203488401181</v>
      </c>
      <c r="BM74" s="65">
        <f t="shared" si="100"/>
        <v>26549.47141933356</v>
      </c>
      <c r="BN74" s="65">
        <f t="shared" si="100"/>
        <v>26521.611798881346</v>
      </c>
      <c r="BO74" s="65">
        <f t="shared" si="100"/>
        <v>26493.645672761675</v>
      </c>
      <c r="BP74" s="65">
        <f t="shared" si="100"/>
        <v>26465.593918987772</v>
      </c>
      <c r="BQ74" s="65">
        <f t="shared" si="100"/>
        <v>26437.477230977587</v>
      </c>
      <c r="BR74" s="65">
        <f t="shared" si="100"/>
        <v>26409.316101572364</v>
      </c>
      <c r="BS74" s="65">
        <f t="shared" si="100"/>
        <v>26381.130807962541</v>
      </c>
      <c r="BT74" s="65">
        <f t="shared" si="100"/>
        <v>26352.941397515315</v>
      </c>
      <c r="BU74" s="65">
        <f t="shared" si="100"/>
        <v>26324.76767449555</v>
      </c>
      <c r="BV74" s="65">
        <f t="shared" si="100"/>
        <v>26296.629187669216</v>
      </c>
      <c r="BW74" s="65">
        <f t="shared" si="100"/>
        <v>26268.545218776082</v>
      </c>
      <c r="BX74" s="65">
        <f t="shared" si="100"/>
        <v>26240.534771856299</v>
      </c>
      <c r="BY74" s="65">
        <f t="shared" si="100"/>
        <v>26212.616563413445</v>
      </c>
      <c r="BZ74" s="65">
        <f t="shared" si="100"/>
        <v>26184.809013394923</v>
      </c>
      <c r="CA74" s="65">
        <f t="shared" si="100"/>
        <v>26157.130236968842</v>
      </c>
      <c r="CB74" s="65">
        <f t="shared" si="100"/>
        <v>26129.59803707516</v>
      </c>
      <c r="CC74" s="65">
        <f t="shared" si="100"/>
        <v>26102.229897727568</v>
      </c>
      <c r="CD74" s="65">
        <f t="shared" ref="CD74:EO74" si="101">IF(OR($D$56=1,CC72&lt;=0),0,(CC72+$E$7)*CC74/(CD72+$E$7))</f>
        <v>26075.042978041449</v>
      </c>
      <c r="CE74" s="65">
        <f t="shared" si="101"/>
        <v>26048.054106962405</v>
      </c>
      <c r="CF74" s="65">
        <f t="shared" si="101"/>
        <v>26021.279778668857</v>
      </c>
      <c r="CG74" s="65">
        <f t="shared" si="101"/>
        <v>25994.736148621792</v>
      </c>
      <c r="CH74" s="65">
        <f t="shared" si="101"/>
        <v>25968.439030234094</v>
      </c>
      <c r="CI74" s="65">
        <f t="shared" si="101"/>
        <v>25942.403892131475</v>
      </c>
      <c r="CJ74" s="65">
        <f t="shared" si="101"/>
        <v>25916.645855976902</v>
      </c>
      <c r="CK74" s="65">
        <f t="shared" si="101"/>
        <v>25891.179694830189</v>
      </c>
      <c r="CL74" s="65">
        <f t="shared" si="101"/>
        <v>25866.019832014335</v>
      </c>
      <c r="CM74" s="65">
        <f t="shared" si="101"/>
        <v>25841.180340460425</v>
      </c>
      <c r="CN74" s="65">
        <f t="shared" si="101"/>
        <v>25816.674942502861</v>
      </c>
      <c r="CO74" s="65">
        <f t="shared" si="101"/>
        <v>25792.517010097094</v>
      </c>
      <c r="CP74" s="65">
        <f t="shared" si="101"/>
        <v>25768.719565432271</v>
      </c>
      <c r="CQ74" s="65">
        <f t="shared" si="101"/>
        <v>25745.295281911629</v>
      </c>
      <c r="CR74" s="65">
        <f t="shared" si="101"/>
        <v>25722.256485473841</v>
      </c>
      <c r="CS74" s="65">
        <f t="shared" si="101"/>
        <v>25699.615156229225</v>
      </c>
      <c r="CT74" s="65">
        <f t="shared" si="101"/>
        <v>25677.382930384978</v>
      </c>
      <c r="CU74" s="65">
        <f t="shared" si="101"/>
        <v>25655.571102434507</v>
      </c>
      <c r="CV74" s="65">
        <f t="shared" si="101"/>
        <v>25634.190627586348</v>
      </c>
      <c r="CW74" s="65">
        <f t="shared" si="101"/>
        <v>25613.252124408933</v>
      </c>
      <c r="CX74" s="65">
        <f t="shared" si="101"/>
        <v>25592.765877668131</v>
      </c>
      <c r="CY74" s="65">
        <f t="shared" si="101"/>
        <v>25572.741841335224</v>
      </c>
      <c r="CZ74" s="65">
        <f t="shared" si="101"/>
        <v>25553.189641743655</v>
      </c>
      <c r="DA74" s="65">
        <f t="shared" si="101"/>
        <v>25534.118580873692</v>
      </c>
      <c r="DB74" s="65">
        <f t="shared" si="101"/>
        <v>25515.537639744933</v>
      </c>
      <c r="DC74" s="65">
        <f t="shared" si="101"/>
        <v>25497.455481897185</v>
      </c>
      <c r="DD74" s="65">
        <f t="shared" si="101"/>
        <v>25479.880456941195</v>
      </c>
      <c r="DE74" s="65">
        <f t="shared" si="101"/>
        <v>25462.820604161348</v>
      </c>
      <c r="DF74" s="65">
        <f t="shared" si="101"/>
        <v>25446.283656153268</v>
      </c>
      <c r="DG74" s="65">
        <f t="shared" si="101"/>
        <v>25430.277042479909</v>
      </c>
      <c r="DH74" s="65">
        <f t="shared" si="101"/>
        <v>25414.807893330664</v>
      </c>
      <c r="DI74" s="65">
        <f t="shared" si="101"/>
        <v>25399.883043168433</v>
      </c>
      <c r="DJ74" s="65">
        <f t="shared" si="101"/>
        <v>25385.509034350704</v>
      </c>
      <c r="DK74" s="65">
        <f t="shared" si="101"/>
        <v>25371.692120711017</v>
      </c>
      <c r="DL74" s="65">
        <f t="shared" si="101"/>
        <v>25358.438271088118</v>
      </c>
      <c r="DM74" s="65">
        <f t="shared" si="101"/>
        <v>25345.753172790766</v>
      </c>
      <c r="DN74" s="65">
        <f t="shared" si="101"/>
        <v>25333.642234986659</v>
      </c>
      <c r="DO74" s="65">
        <f t="shared" si="101"/>
        <v>25322.110592004756</v>
      </c>
      <c r="DP74" s="65">
        <f t="shared" si="101"/>
        <v>25311.163106540829</v>
      </c>
      <c r="DQ74" s="65">
        <f t="shared" si="101"/>
        <v>25300.804372756633</v>
      </c>
      <c r="DR74" s="65">
        <f t="shared" si="101"/>
        <v>25291.038719263819</v>
      </c>
      <c r="DS74" s="65">
        <f t="shared" si="101"/>
        <v>25281.870211984056</v>
      </c>
      <c r="DT74" s="65">
        <f t="shared" si="101"/>
        <v>25273.302656877666</v>
      </c>
      <c r="DU74" s="65">
        <f t="shared" si="101"/>
        <v>25265.339602533353</v>
      </c>
      <c r="DV74" s="65">
        <f t="shared" si="101"/>
        <v>25257.984342612301</v>
      </c>
      <c r="DW74" s="65">
        <f t="shared" si="101"/>
        <v>25251.239918140334</v>
      </c>
      <c r="DX74" s="65">
        <f t="shared" si="101"/>
        <v>25245.109119642402</v>
      </c>
      <c r="DY74" s="65">
        <f t="shared" si="101"/>
        <v>25239.594489113984</v>
      </c>
      <c r="DZ74" s="65">
        <f t="shared" si="101"/>
        <v>25234.698321824682</v>
      </c>
      <c r="EA74" s="65">
        <f t="shared" si="101"/>
        <v>25230.4226679495</v>
      </c>
      <c r="EB74" s="65">
        <f t="shared" si="101"/>
        <v>25226.769334023957</v>
      </c>
      <c r="EC74" s="65">
        <f t="shared" si="101"/>
        <v>25223.739884219372</v>
      </c>
      <c r="ED74" s="65">
        <f t="shared" si="101"/>
        <v>25221.335641435373</v>
      </c>
      <c r="EE74" s="65">
        <f t="shared" si="101"/>
        <v>25219.557688206751</v>
      </c>
      <c r="EF74" s="65">
        <f t="shared" si="101"/>
        <v>25218.406867422527</v>
      </c>
      <c r="EG74" s="65">
        <f t="shared" si="101"/>
        <v>25217.883782855195</v>
      </c>
      <c r="EH74" s="65">
        <f t="shared" si="101"/>
        <v>25217.988799498729</v>
      </c>
      <c r="EI74" s="65">
        <f t="shared" si="101"/>
        <v>25218.722043714159</v>
      </c>
      <c r="EJ74" s="65">
        <f t="shared" si="101"/>
        <v>25220.083403182023</v>
      </c>
      <c r="EK74" s="65">
        <f t="shared" si="101"/>
        <v>25222.072526661326</v>
      </c>
      <c r="EL74" s="65">
        <f t="shared" si="101"/>
        <v>25224.688823555021</v>
      </c>
      <c r="EM74" s="65">
        <f t="shared" si="101"/>
        <v>25227.931463282443</v>
      </c>
      <c r="EN74" s="65">
        <f t="shared" si="101"/>
        <v>25231.799374459511</v>
      </c>
      <c r="EO74" s="65">
        <f t="shared" si="101"/>
        <v>25236.291243887845</v>
      </c>
      <c r="EP74" s="65">
        <f t="shared" ref="EP74:HA74" si="102">IF(OR($D$56=1,EO72&lt;=0),0,(EO72+$E$7)*EO74/(EP72+$E$7))</f>
        <v>25241.405515354425</v>
      </c>
      <c r="EQ74" s="65">
        <f t="shared" si="102"/>
        <v>25247.140388243784</v>
      </c>
      <c r="ER74" s="65">
        <f t="shared" si="102"/>
        <v>25253.493815965121</v>
      </c>
      <c r="ES74" s="65">
        <f t="shared" si="102"/>
        <v>25260.46350419716</v>
      </c>
      <c r="ET74" s="65">
        <f t="shared" si="102"/>
        <v>25268.046908954009</v>
      </c>
      <c r="EU74" s="65">
        <f t="shared" si="102"/>
        <v>25276.241234475699</v>
      </c>
      <c r="EV74" s="65">
        <f t="shared" si="102"/>
        <v>25285.04343094759</v>
      </c>
      <c r="EW74" s="65">
        <f t="shared" si="102"/>
        <v>25294.450192053173</v>
      </c>
      <c r="EX74" s="65">
        <f t="shared" si="102"/>
        <v>25304.457952365443</v>
      </c>
      <c r="EY74" s="65">
        <f t="shared" si="102"/>
        <v>25315.062884582363</v>
      </c>
      <c r="EZ74" s="65">
        <f t="shared" si="102"/>
        <v>25326.260896612548</v>
      </c>
      <c r="FA74" s="65">
        <f t="shared" si="102"/>
        <v>25338.047628517801</v>
      </c>
      <c r="FB74" s="65">
        <f t="shared" si="102"/>
        <v>25350.418449319644</v>
      </c>
      <c r="FC74" s="65">
        <f t="shared" si="102"/>
        <v>25363.368453677576</v>
      </c>
      <c r="FD74" s="65">
        <f t="shared" si="102"/>
        <v>25376.892458447448</v>
      </c>
      <c r="FE74" s="65">
        <f t="shared" si="102"/>
        <v>25390.984999128774</v>
      </c>
      <c r="FF74" s="65">
        <f t="shared" si="102"/>
        <v>25405.6403262106</v>
      </c>
      <c r="FG74" s="65">
        <f t="shared" si="102"/>
        <v>25420.852401426106</v>
      </c>
      <c r="FH74" s="65">
        <f t="shared" si="102"/>
        <v>25436.614893926733</v>
      </c>
      <c r="FI74" s="65">
        <f t="shared" si="102"/>
        <v>25452.921176387499</v>
      </c>
      <c r="FJ74" s="65">
        <f t="shared" si="102"/>
        <v>25469.764321055558</v>
      </c>
      <c r="FK74" s="65">
        <f t="shared" si="102"/>
        <v>25487.137095755137</v>
      </c>
      <c r="FL74" s="65">
        <f t="shared" si="102"/>
        <v>25505.03195986243</v>
      </c>
      <c r="FM74" s="65">
        <f t="shared" si="102"/>
        <v>25523.441060264944</v>
      </c>
      <c r="FN74" s="65">
        <f t="shared" si="102"/>
        <v>25542.356227320499</v>
      </c>
      <c r="FO74" s="65">
        <f t="shared" si="102"/>
        <v>25561.768970831963</v>
      </c>
      <c r="FP74" s="65">
        <f t="shared" si="102"/>
        <v>25581.670476054431</v>
      </c>
      <c r="FQ74" s="65">
        <f t="shared" si="102"/>
        <v>25602.051599752584</v>
      </c>
      <c r="FR74" s="65">
        <f t="shared" si="102"/>
        <v>25622.902866326593</v>
      </c>
      <c r="FS74" s="65">
        <f t="shared" si="102"/>
        <v>25644.214464025928</v>
      </c>
      <c r="FT74" s="65">
        <f t="shared" si="102"/>
        <v>25665.976241271128</v>
      </c>
      <c r="FU74" s="65">
        <f t="shared" si="102"/>
        <v>25688.177703104531</v>
      </c>
      <c r="FV74" s="65">
        <f t="shared" si="102"/>
        <v>25710.808007791715</v>
      </c>
      <c r="FW74" s="65">
        <f t="shared" si="102"/>
        <v>25733.855963596296</v>
      </c>
      <c r="FX74" s="65">
        <f t="shared" si="102"/>
        <v>25757.310025751503</v>
      </c>
      <c r="FY74" s="65">
        <f t="shared" si="102"/>
        <v>25781.15829365277</v>
      </c>
      <c r="FZ74" s="65">
        <f t="shared" si="102"/>
        <v>25805.388508296364</v>
      </c>
      <c r="GA74" s="65">
        <f t="shared" si="102"/>
        <v>25829.988049989846</v>
      </c>
      <c r="GB74" s="65">
        <f t="shared" si="102"/>
        <v>25854.943936360865</v>
      </c>
      <c r="GC74" s="65">
        <f t="shared" si="102"/>
        <v>25880.242820691485</v>
      </c>
      <c r="GD74" s="65">
        <f t="shared" si="102"/>
        <v>25905.870990605945</v>
      </c>
      <c r="GE74" s="65">
        <f t="shared" si="102"/>
        <v>25931.814367140254</v>
      </c>
      <c r="GF74" s="65">
        <f t="shared" si="102"/>
        <v>25958.058504222707</v>
      </c>
      <c r="GG74" s="65">
        <f t="shared" si="102"/>
        <v>25984.588588594721</v>
      </c>
      <c r="GH74" s="65">
        <f t="shared" si="102"/>
        <v>26011.389440202034</v>
      </c>
      <c r="GI74" s="65">
        <f t="shared" si="102"/>
        <v>26038.445513086335</v>
      </c>
      <c r="GJ74" s="65">
        <f t="shared" si="102"/>
        <v>26065.740896808002</v>
      </c>
      <c r="GK74" s="65">
        <f t="shared" si="102"/>
        <v>26093.259318430442</v>
      </c>
      <c r="GL74" s="65">
        <f t="shared" si="102"/>
        <v>26120.984145096802</v>
      </c>
      <c r="GM74" s="65">
        <f t="shared" si="102"/>
        <v>26148.898387229627</v>
      </c>
      <c r="GN74" s="65">
        <f t="shared" si="102"/>
        <v>26176.984702383968</v>
      </c>
      <c r="GO74" s="65">
        <f t="shared" si="102"/>
        <v>26205.225399783969</v>
      </c>
      <c r="GP74" s="65">
        <f t="shared" si="102"/>
        <v>26233.602445572666</v>
      </c>
      <c r="GQ74" s="65">
        <f t="shared" si="102"/>
        <v>26262.097468803986</v>
      </c>
      <c r="GR74" s="65">
        <f t="shared" si="102"/>
        <v>26290.691768205306</v>
      </c>
      <c r="GS74" s="65">
        <f t="shared" si="102"/>
        <v>26319.366319737885</v>
      </c>
      <c r="GT74" s="65">
        <f t="shared" si="102"/>
        <v>26348.101784981431</v>
      </c>
      <c r="GU74" s="65">
        <f t="shared" si="102"/>
        <v>26376.878520367794</v>
      </c>
      <c r="GV74" s="65">
        <f t="shared" si="102"/>
        <v>26405.676587287307</v>
      </c>
      <c r="GW74" s="65">
        <f t="shared" si="102"/>
        <v>26434.475763089602</v>
      </c>
      <c r="GX74" s="65">
        <f t="shared" si="102"/>
        <v>26463.255552998904</v>
      </c>
      <c r="GY74" s="65">
        <f t="shared" si="102"/>
        <v>26491.995202961716</v>
      </c>
      <c r="GZ74" s="65">
        <f t="shared" si="102"/>
        <v>26520.673713442586</v>
      </c>
      <c r="HA74" s="65">
        <f t="shared" si="102"/>
        <v>26549.269854181111</v>
      </c>
      <c r="HB74" s="65">
        <f t="shared" ref="HB74:JG74" si="103">IF(OR($D$56=1,HA72&lt;=0),0,(HA72+$E$7)*HA74/(HB72+$E$7))</f>
        <v>26577.762179920672</v>
      </c>
      <c r="HC74" s="65">
        <f t="shared" si="103"/>
        <v>26606.129047116527</v>
      </c>
      <c r="HD74" s="65">
        <f t="shared" si="103"/>
        <v>26634.348631627749</v>
      </c>
      <c r="HE74" s="65">
        <f t="shared" si="103"/>
        <v>26662.398947394209</v>
      </c>
      <c r="HF74" s="65">
        <f t="shared" si="103"/>
        <v>26690.257866096323</v>
      </c>
      <c r="HG74" s="65">
        <f t="shared" si="103"/>
        <v>26717.903137791516</v>
      </c>
      <c r="HH74" s="65">
        <f t="shared" si="103"/>
        <v>26745.312412517625</v>
      </c>
      <c r="HI74" s="65">
        <f t="shared" si="103"/>
        <v>26772.463262849236</v>
      </c>
      <c r="HJ74" s="65">
        <f t="shared" si="103"/>
        <v>26799.333207388932</v>
      </c>
      <c r="HK74" s="65">
        <f t="shared" si="103"/>
        <v>26825.899735170955</v>
      </c>
      <c r="HL74" s="65">
        <f t="shared" si="103"/>
        <v>26852.14033095038</v>
      </c>
      <c r="HM74" s="65">
        <f t="shared" si="103"/>
        <v>26878.032501346326</v>
      </c>
      <c r="HN74" s="65">
        <f t="shared" si="103"/>
        <v>26903.553801803075</v>
      </c>
      <c r="HO74" s="65">
        <f t="shared" si="103"/>
        <v>26928.68186432818</v>
      </c>
      <c r="HP74" s="65">
        <f t="shared" si="103"/>
        <v>26953.394425962048</v>
      </c>
      <c r="HQ74" s="65">
        <f t="shared" si="103"/>
        <v>26977.669357928604</v>
      </c>
      <c r="HR74" s="65">
        <f t="shared" si="103"/>
        <v>27001.484695411877</v>
      </c>
      <c r="HS74" s="65">
        <f t="shared" si="103"/>
        <v>27024.818667898799</v>
      </c>
      <c r="HT74" s="65">
        <f t="shared" si="103"/>
        <v>27047.649730023837</v>
      </c>
      <c r="HU74" s="65">
        <f t="shared" si="103"/>
        <v>27069.956592846516</v>
      </c>
      <c r="HV74" s="65">
        <f t="shared" si="103"/>
        <v>27091.718255488682</v>
      </c>
      <c r="HW74" s="65">
        <f t="shared" si="103"/>
        <v>27112.914037054161</v>
      </c>
      <c r="HX74" s="65">
        <f t="shared" si="103"/>
        <v>27133.523608749518</v>
      </c>
      <c r="HY74" s="65">
        <f t="shared" si="103"/>
        <v>27153.527026120952</v>
      </c>
      <c r="HZ74" s="65">
        <f t="shared" si="103"/>
        <v>27172.904761319045</v>
      </c>
      <c r="IA74" s="65">
        <f t="shared" si="103"/>
        <v>27191.637735299915</v>
      </c>
      <c r="IB74" s="65">
        <f t="shared" si="103"/>
        <v>27209.707349868753</v>
      </c>
      <c r="IC74" s="65">
        <f t="shared" si="103"/>
        <v>27227.095519469294</v>
      </c>
      <c r="ID74" s="65">
        <f t="shared" si="103"/>
        <v>27243.784702620986</v>
      </c>
      <c r="IE74" s="65">
        <f t="shared" si="103"/>
        <v>27259.757932904144</v>
      </c>
      <c r="IF74" s="65">
        <f t="shared" si="103"/>
        <v>27274.998849392337</v>
      </c>
      <c r="IG74" s="65">
        <f t="shared" si="103"/>
        <v>27289.491726430952</v>
      </c>
      <c r="IH74" s="65">
        <f t="shared" si="103"/>
        <v>27303.221502660774</v>
      </c>
      <c r="II74" s="65">
        <f t="shared" si="103"/>
        <v>27316.173809186064</v>
      </c>
      <c r="IJ74" s="65">
        <f t="shared" si="103"/>
        <v>27328.334996787751</v>
      </c>
      <c r="IK74" s="65">
        <f t="shared" si="103"/>
        <v>27339.692162084033</v>
      </c>
      <c r="IL74" s="65">
        <f t="shared" si="103"/>
        <v>27350.233172542867</v>
      </c>
      <c r="IM74" s="65">
        <f t="shared" si="103"/>
        <v>27359.946690253677</v>
      </c>
      <c r="IN74" s="65">
        <f t="shared" si="103"/>
        <v>27368.822194368928</v>
      </c>
      <c r="IO74" s="65">
        <f t="shared" si="103"/>
        <v>27376.850002130115</v>
      </c>
      <c r="IP74" s="65">
        <f t="shared" si="103"/>
        <v>27384.021288397056</v>
      </c>
      <c r="IQ74" s="65">
        <f t="shared" si="103"/>
        <v>27390.328103604421</v>
      </c>
      <c r="IR74" s="65">
        <f t="shared" si="103"/>
        <v>27395.763390074695</v>
      </c>
      <c r="IS74" s="65">
        <f t="shared" si="103"/>
        <v>27400.320996622697</v>
      </c>
      <c r="IT74" s="65">
        <f t="shared" si="103"/>
        <v>27403.995691393116</v>
      </c>
      <c r="IU74" s="65">
        <f t="shared" si="103"/>
        <v>27406.783172879008</v>
      </c>
      <c r="IV74" s="65">
        <f t="shared" si="103"/>
        <v>27408.68007907637</v>
      </c>
      <c r="IW74" s="65">
        <f t="shared" si="103"/>
        <v>27409.683994737221</v>
      </c>
      <c r="IX74" s="65">
        <f t="shared" si="103"/>
        <v>27409.793456690986</v>
      </c>
      <c r="IY74" s="65">
        <f t="shared" si="103"/>
        <v>27409.007957212001</v>
      </c>
      <c r="IZ74" s="65">
        <f t="shared" si="103"/>
        <v>27407.327945418714</v>
      </c>
      <c r="JA74" s="65">
        <f t="shared" si="103"/>
        <v>27404.754826698208</v>
      </c>
      <c r="JB74" s="65">
        <f t="shared" si="103"/>
        <v>27401.290960157799</v>
      </c>
      <c r="JC74" s="65">
        <f t="shared" si="103"/>
        <v>27396.939654113441</v>
      </c>
      <c r="JD74" s="65">
        <f t="shared" si="103"/>
        <v>27391.705159632722</v>
      </c>
      <c r="JE74" s="65">
        <f t="shared" si="103"/>
        <v>27385.592662158117</v>
      </c>
      <c r="JF74" s="65">
        <f t="shared" si="103"/>
        <v>27378.608271243789</v>
      </c>
      <c r="JG74" s="65">
        <f t="shared" si="103"/>
        <v>27370.759008446887</v>
      </c>
    </row>
    <row r="75" spans="16:267" hidden="1" x14ac:dyDescent="0.25">
      <c r="P75" s="1" t="s">
        <v>75</v>
      </c>
      <c r="Q75" s="65">
        <f>E13*E13*1000/(3600*3600*($E$7+Q72))</f>
        <v>8.0498639606841778</v>
      </c>
      <c r="R75" s="65">
        <f>IF(OR($D$56=1,Q72&lt;=0),0,R74*R74*1000/(3600*3600*($E$7+R72)))</f>
        <v>8.0494874122206657</v>
      </c>
      <c r="S75" s="65">
        <f t="shared" ref="S75:CD75" si="104">IF(OR($D$56=1,R72&lt;=0),0,S74*S74*1000/(3600*3600*($E$7+S72)))</f>
        <v>8.0483580706354747</v>
      </c>
      <c r="T75" s="65">
        <f t="shared" si="104"/>
        <v>8.0464770096252174</v>
      </c>
      <c r="U75" s="65">
        <f t="shared" si="104"/>
        <v>8.0438462332593925</v>
      </c>
      <c r="V75" s="65">
        <f t="shared" si="104"/>
        <v>8.0404686712566331</v>
      </c>
      <c r="W75" s="65">
        <f t="shared" si="104"/>
        <v>8.0363481719418104</v>
      </c>
      <c r="X75" s="65">
        <f t="shared" si="104"/>
        <v>8.0314894929165845</v>
      </c>
      <c r="Y75" s="65">
        <f t="shared" si="104"/>
        <v>8.0258982894868751</v>
      </c>
      <c r="Z75" s="65">
        <f t="shared" si="104"/>
        <v>8.0195811009010409</v>
      </c>
      <c r="AA75" s="65">
        <f t="shared" si="104"/>
        <v>8.0125453344626685</v>
      </c>
      <c r="AB75" s="65">
        <f t="shared" si="104"/>
        <v>8.0047992475913183</v>
      </c>
      <c r="AC75" s="65">
        <f t="shared" si="104"/>
        <v>7.996351927913703</v>
      </c>
      <c r="AD75" s="65">
        <f t="shared" si="104"/>
        <v>7.9872132714760271</v>
      </c>
      <c r="AE75" s="65">
        <f t="shared" si="104"/>
        <v>7.9773939591761094</v>
      </c>
      <c r="AF75" s="65">
        <f t="shared" si="104"/>
        <v>7.9669054315208756</v>
      </c>
      <c r="AG75" s="65">
        <f t="shared" si="104"/>
        <v>7.9557598618210763</v>
      </c>
      <c r="AH75" s="65">
        <f t="shared" si="104"/>
        <v>7.9439701279407009</v>
      </c>
      <c r="AI75" s="65">
        <f t="shared" si="104"/>
        <v>7.9315497827231853</v>
      </c>
      <c r="AJ75" s="65">
        <f t="shared" si="104"/>
        <v>7.9185130232204077</v>
      </c>
      <c r="AK75" s="65">
        <f t="shared" si="104"/>
        <v>7.9048746588535801</v>
      </c>
      <c r="AL75" s="65">
        <f t="shared" si="104"/>
        <v>7.8906500786372877</v>
      </c>
      <c r="AM75" s="65">
        <f t="shared" si="104"/>
        <v>7.8758552175993692</v>
      </c>
      <c r="AN75" s="65">
        <f t="shared" si="104"/>
        <v>7.8605065225298709</v>
      </c>
      <c r="AO75" s="65">
        <f t="shared" si="104"/>
        <v>7.8446209171921257</v>
      </c>
      <c r="AP75" s="65">
        <f t="shared" si="104"/>
        <v>7.8282157671279275</v>
      </c>
      <c r="AQ75" s="65">
        <f t="shared" si="104"/>
        <v>7.8113088441871499</v>
      </c>
      <c r="AR75" s="65">
        <f t="shared" si="104"/>
        <v>7.7939182909095859</v>
      </c>
      <c r="AS75" s="65">
        <f t="shared" si="104"/>
        <v>7.7760625848838165</v>
      </c>
      <c r="AT75" s="65">
        <f t="shared" si="104"/>
        <v>7.7577605032040688</v>
      </c>
      <c r="AU75" s="65">
        <f t="shared" si="104"/>
        <v>7.7390310871418704</v>
      </c>
      <c r="AV75" s="65">
        <f t="shared" si="104"/>
        <v>7.7198936071443764</v>
      </c>
      <c r="AW75" s="65">
        <f t="shared" si="104"/>
        <v>7.7003675282661579</v>
      </c>
      <c r="AX75" s="65">
        <f t="shared" si="104"/>
        <v>7.6804724761354066</v>
      </c>
      <c r="AY75" s="65">
        <f t="shared" si="104"/>
        <v>7.6602282035496723</v>
      </c>
      <c r="AZ75" s="65">
        <f t="shared" si="104"/>
        <v>7.6396545577898625</v>
      </c>
      <c r="BA75" s="65">
        <f t="shared" si="104"/>
        <v>7.6187714487347309</v>
      </c>
      <c r="BB75" s="65">
        <f t="shared" si="104"/>
        <v>7.5975988178514688</v>
      </c>
      <c r="BC75" s="65">
        <f t="shared" si="104"/>
        <v>7.5761566081310532</v>
      </c>
      <c r="BD75" s="65">
        <f t="shared" si="104"/>
        <v>7.5544647350302849</v>
      </c>
      <c r="BE75" s="65">
        <f t="shared" si="104"/>
        <v>7.5325430584754178</v>
      </c>
      <c r="BF75" s="65">
        <f t="shared" si="104"/>
        <v>7.5104113559754815</v>
      </c>
      <c r="BG75" s="65">
        <f t="shared" si="104"/>
        <v>7.4880892968866135</v>
      </c>
      <c r="BH75" s="65">
        <f t="shared" si="104"/>
        <v>7.465596417861903</v>
      </c>
      <c r="BI75" s="65">
        <f t="shared" si="104"/>
        <v>7.4429520995149492</v>
      </c>
      <c r="BJ75" s="65">
        <f t="shared" si="104"/>
        <v>7.4201755443187425</v>
      </c>
      <c r="BK75" s="65">
        <f t="shared" si="104"/>
        <v>7.3972857557555161</v>
      </c>
      <c r="BL75" s="65">
        <f t="shared" si="104"/>
        <v>7.3743015187272665</v>
      </c>
      <c r="BM75" s="65">
        <f t="shared" si="104"/>
        <v>7.3512413812310333</v>
      </c>
      <c r="BN75" s="65">
        <f t="shared" si="104"/>
        <v>7.3281236372977183</v>
      </c>
      <c r="BO75" s="65">
        <f t="shared" si="104"/>
        <v>7.3049663111881351</v>
      </c>
      <c r="BP75" s="65">
        <f t="shared" si="104"/>
        <v>7.2817871428353769</v>
      </c>
      <c r="BQ75" s="65">
        <f t="shared" si="104"/>
        <v>7.2586035745181023</v>
      </c>
      <c r="BR75" s="65">
        <f t="shared" si="104"/>
        <v>7.2354327387453328</v>
      </c>
      <c r="BS75" s="65">
        <f t="shared" si="104"/>
        <v>7.212291447329652</v>
      </c>
      <c r="BT75" s="65">
        <f t="shared" si="104"/>
        <v>7.1891961816222745</v>
      </c>
      <c r="BU75" s="65">
        <f t="shared" si="104"/>
        <v>7.1661630838804102</v>
      </c>
      <c r="BV75" s="65">
        <f t="shared" si="104"/>
        <v>7.1432079497346512</v>
      </c>
      <c r="BW75" s="65">
        <f t="shared" si="104"/>
        <v>7.1203462217217224</v>
      </c>
      <c r="BX75" s="65">
        <f t="shared" si="104"/>
        <v>7.0975929838457574</v>
      </c>
      <c r="BY75" s="65">
        <f t="shared" si="104"/>
        <v>7.0749629571296033</v>
      </c>
      <c r="BZ75" s="65">
        <f t="shared" si="104"/>
        <v>7.0524704961160944</v>
      </c>
      <c r="CA75" s="65">
        <f t="shared" si="104"/>
        <v>7.0301295862780355</v>
      </c>
      <c r="CB75" s="65">
        <f t="shared" si="104"/>
        <v>7.0079538422947252</v>
      </c>
      <c r="CC75" s="65">
        <f t="shared" si="104"/>
        <v>6.9859565071520908</v>
      </c>
      <c r="CD75" s="65">
        <f t="shared" si="104"/>
        <v>6.9641504520231585</v>
      </c>
      <c r="CE75" s="65">
        <f t="shared" ref="CE75:EP75" si="105">IF(OR($D$56=1,CD72&lt;=0),0,CE74*CE74*1000/(3600*3600*($E$7+CE72)))</f>
        <v>6.9425481768852357</v>
      </c>
      <c r="CF75" s="65">
        <f t="shared" si="105"/>
        <v>6.9211618118302427</v>
      </c>
      <c r="CG75" s="65">
        <f t="shared" si="105"/>
        <v>6.9000031190247295</v>
      </c>
      <c r="CH75" s="65">
        <f t="shared" si="105"/>
        <v>6.8790834952765394</v>
      </c>
      <c r="CI75" s="65">
        <f t="shared" si="105"/>
        <v>6.8584139751654645</v>
      </c>
      <c r="CJ75" s="65">
        <f t="shared" si="105"/>
        <v>6.8380052346959594</v>
      </c>
      <c r="CK75" s="65">
        <f t="shared" si="105"/>
        <v>6.8178675954307515</v>
      </c>
      <c r="CL75" s="65">
        <f t="shared" si="105"/>
        <v>6.7980110290649778</v>
      </c>
      <c r="CM75" s="65">
        <f t="shared" si="105"/>
        <v>6.778445162401626</v>
      </c>
      <c r="CN75" s="65">
        <f t="shared" si="105"/>
        <v>6.7591792826899102</v>
      </c>
      <c r="CO75" s="65">
        <f t="shared" si="105"/>
        <v>6.7402223432895454</v>
      </c>
      <c r="CP75" s="65">
        <f t="shared" si="105"/>
        <v>6.7215829696249951</v>
      </c>
      <c r="CQ75" s="65">
        <f t="shared" si="105"/>
        <v>6.7032694653950227</v>
      </c>
      <c r="CR75" s="65">
        <f t="shared" si="105"/>
        <v>6.6852898190041765</v>
      </c>
      <c r="CS75" s="65">
        <f t="shared" si="105"/>
        <v>6.6676517101842014</v>
      </c>
      <c r="CT75" s="65">
        <f t="shared" si="105"/>
        <v>6.6503625167746048</v>
      </c>
      <c r="CU75" s="65">
        <f t="shared" si="105"/>
        <v>6.6334293216331011</v>
      </c>
      <c r="CV75" s="65">
        <f t="shared" si="105"/>
        <v>6.6168589196478633</v>
      </c>
      <c r="CW75" s="65">
        <f t="shared" si="105"/>
        <v>6.6006578248249879</v>
      </c>
      <c r="CX75" s="65">
        <f t="shared" si="105"/>
        <v>6.5848322774258161</v>
      </c>
      <c r="CY75" s="65">
        <f t="shared" si="105"/>
        <v>6.569388251130162</v>
      </c>
      <c r="CZ75" s="65">
        <f t="shared" si="105"/>
        <v>6.5543314602027207</v>
      </c>
      <c r="DA75" s="65">
        <f t="shared" si="105"/>
        <v>6.5396673666412646</v>
      </c>
      <c r="DB75" s="65">
        <f t="shared" si="105"/>
        <v>6.5254011872864774</v>
      </c>
      <c r="DC75" s="65">
        <f t="shared" si="105"/>
        <v>6.5115379008744139</v>
      </c>
      <c r="DD75" s="65">
        <f t="shared" si="105"/>
        <v>6.4980822550138342</v>
      </c>
      <c r="DE75" s="65">
        <f t="shared" si="105"/>
        <v>6.4850387730717571</v>
      </c>
      <c r="DF75" s="65">
        <f t="shared" si="105"/>
        <v>6.4724117609516707</v>
      </c>
      <c r="DG75" s="65">
        <f t="shared" si="105"/>
        <v>6.4602053137498539</v>
      </c>
      <c r="DH75" s="65">
        <f t="shared" si="105"/>
        <v>6.4484233222763798</v>
      </c>
      <c r="DI75" s="65">
        <f t="shared" si="105"/>
        <v>6.4370694794281578</v>
      </c>
      <c r="DJ75" s="65">
        <f t="shared" si="105"/>
        <v>6.4261472864024789</v>
      </c>
      <c r="DK75" s="65">
        <f t="shared" si="105"/>
        <v>6.4156600587402437</v>
      </c>
      <c r="DL75" s="65">
        <f t="shared" si="105"/>
        <v>6.4056109321889334</v>
      </c>
      <c r="DM75" s="65">
        <f t="shared" si="105"/>
        <v>6.3960028683762395</v>
      </c>
      <c r="DN75" s="65">
        <f t="shared" si="105"/>
        <v>6.386838660285834</v>
      </c>
      <c r="DO75" s="65">
        <f t="shared" si="105"/>
        <v>6.3781209375276324</v>
      </c>
      <c r="DP75" s="65">
        <f t="shared" si="105"/>
        <v>6.3698521713954186</v>
      </c>
      <c r="DQ75" s="65">
        <f t="shared" si="105"/>
        <v>6.3620346797053822</v>
      </c>
      <c r="DR75" s="65">
        <f t="shared" si="105"/>
        <v>6.3546706314096806</v>
      </c>
      <c r="DS75" s="65">
        <f t="shared" si="105"/>
        <v>6.3477620509795862</v>
      </c>
      <c r="DT75" s="65">
        <f t="shared" si="105"/>
        <v>6.3413108225534298</v>
      </c>
      <c r="DU75" s="65">
        <f t="shared" si="105"/>
        <v>6.3353186938448207</v>
      </c>
      <c r="DV75" s="65">
        <f t="shared" si="105"/>
        <v>6.329787279807209</v>
      </c>
      <c r="DW75" s="65">
        <f t="shared" si="105"/>
        <v>6.3247180660511217</v>
      </c>
      <c r="DX75" s="65">
        <f t="shared" si="105"/>
        <v>6.3201124120108938</v>
      </c>
      <c r="DY75" s="65">
        <f t="shared" si="105"/>
        <v>6.3159715538578602</v>
      </c>
      <c r="DZ75" s="65">
        <f t="shared" si="105"/>
        <v>6.3122966071575277</v>
      </c>
      <c r="EA75" s="65">
        <f t="shared" si="105"/>
        <v>6.3090885692682876</v>
      </c>
      <c r="EB75" s="65">
        <f t="shared" si="105"/>
        <v>6.3063483214796827</v>
      </c>
      <c r="EC75" s="65">
        <f t="shared" si="105"/>
        <v>6.3040766308883125</v>
      </c>
      <c r="ED75" s="65">
        <f t="shared" si="105"/>
        <v>6.302274152009872</v>
      </c>
      <c r="EE75" s="65">
        <f t="shared" si="105"/>
        <v>6.3009414281258378</v>
      </c>
      <c r="EF75" s="65">
        <f t="shared" si="105"/>
        <v>6.3000788923636479</v>
      </c>
      <c r="EG75" s="65">
        <f t="shared" si="105"/>
        <v>6.2996868685093164</v>
      </c>
      <c r="EH75" s="65">
        <f t="shared" si="105"/>
        <v>6.2997655715516867</v>
      </c>
      <c r="EI75" s="65">
        <f t="shared" si="105"/>
        <v>6.3003151079575623</v>
      </c>
      <c r="EJ75" s="65">
        <f t="shared" si="105"/>
        <v>6.3013354756772619</v>
      </c>
      <c r="EK75" s="65">
        <f t="shared" si="105"/>
        <v>6.3028265638801972</v>
      </c>
      <c r="EL75" s="65">
        <f t="shared" si="105"/>
        <v>6.3047881524202554</v>
      </c>
      <c r="EM75" s="65">
        <f t="shared" si="105"/>
        <v>6.3072199110309759</v>
      </c>
      <c r="EN75" s="65">
        <f t="shared" si="105"/>
        <v>6.3101213982505966</v>
      </c>
      <c r="EO75" s="65">
        <f t="shared" si="105"/>
        <v>6.3134920600772659</v>
      </c>
      <c r="EP75" s="65">
        <f t="shared" si="105"/>
        <v>6.3173312283548864</v>
      </c>
      <c r="EQ75" s="65">
        <f t="shared" ref="EQ75:HB75" si="106">IF(OR($D$56=1,EP72&lt;=0),0,EQ74*EQ74*1000/(3600*3600*($E$7+EQ72)))</f>
        <v>6.3216381188902284</v>
      </c>
      <c r="ER75" s="65">
        <f t="shared" si="106"/>
        <v>6.3264118293021632</v>
      </c>
      <c r="ES75" s="65">
        <f t="shared" si="106"/>
        <v>6.3316513366040708</v>
      </c>
      <c r="ET75" s="65">
        <f t="shared" si="106"/>
        <v>6.3373554945207466</v>
      </c>
      <c r="EU75" s="65">
        <f t="shared" si="106"/>
        <v>6.3435230305412817</v>
      </c>
      <c r="EV75" s="65">
        <f t="shared" si="106"/>
        <v>6.350152542709858</v>
      </c>
      <c r="EW75" s="65">
        <f t="shared" si="106"/>
        <v>6.35724249615643</v>
      </c>
      <c r="EX75" s="65">
        <f t="shared" si="106"/>
        <v>6.3647912193698541</v>
      </c>
      <c r="EY75" s="65">
        <f t="shared" si="106"/>
        <v>6.3727969002161808</v>
      </c>
      <c r="EZ75" s="65">
        <f t="shared" si="106"/>
        <v>6.3812575817053023</v>
      </c>
      <c r="FA75" s="65">
        <f t="shared" si="106"/>
        <v>6.3901711575095748</v>
      </c>
      <c r="FB75" s="65">
        <f t="shared" si="106"/>
        <v>6.3995353672383937</v>
      </c>
      <c r="FC75" s="65">
        <f t="shared" si="106"/>
        <v>6.4093477914732491</v>
      </c>
      <c r="FD75" s="65">
        <f t="shared" si="106"/>
        <v>6.4196058465683565</v>
      </c>
      <c r="FE75" s="65">
        <f t="shared" si="106"/>
        <v>6.4303067792223851</v>
      </c>
      <c r="FF75" s="65">
        <f t="shared" si="106"/>
        <v>6.4414476608275564</v>
      </c>
      <c r="FG75" s="65">
        <f t="shared" si="106"/>
        <v>6.4530253816029228</v>
      </c>
      <c r="FH75" s="65">
        <f t="shared" si="106"/>
        <v>6.4650366445193983</v>
      </c>
      <c r="FI75" s="65">
        <f t="shared" si="106"/>
        <v>6.4774779590248412</v>
      </c>
      <c r="FJ75" s="65">
        <f t="shared" si="106"/>
        <v>6.4903456345782198</v>
      </c>
      <c r="FK75" s="65">
        <f t="shared" si="106"/>
        <v>6.5036357740028201</v>
      </c>
      <c r="FL75" s="65">
        <f t="shared" si="106"/>
        <v>6.5173442666692969</v>
      </c>
      <c r="FM75" s="65">
        <f t="shared" si="106"/>
        <v>6.5314667815202334</v>
      </c>
      <c r="FN75" s="65">
        <f t="shared" si="106"/>
        <v>6.5459987599490175</v>
      </c>
      <c r="FO75" s="65">
        <f t="shared" si="106"/>
        <v>6.5609354085467562</v>
      </c>
      <c r="FP75" s="65">
        <f t="shared" si="106"/>
        <v>6.5762716917320629</v>
      </c>
      <c r="FQ75" s="65">
        <f t="shared" si="106"/>
        <v>6.5920023242797114</v>
      </c>
      <c r="FR75" s="65">
        <f t="shared" si="106"/>
        <v>6.6081217637653378</v>
      </c>
      <c r="FS75" s="65">
        <f t="shared" si="106"/>
        <v>6.6246242029445748</v>
      </c>
      <c r="FT75" s="65">
        <f t="shared" si="106"/>
        <v>6.6415035620863074</v>
      </c>
      <c r="FU75" s="65">
        <f t="shared" si="106"/>
        <v>6.6587534812810611</v>
      </c>
      <c r="FV75" s="65">
        <f t="shared" si="106"/>
        <v>6.6763673127468577</v>
      </c>
      <c r="FW75" s="65">
        <f t="shared" si="106"/>
        <v>6.6943381131563191</v>
      </c>
      <c r="FX75" s="65">
        <f t="shared" si="106"/>
        <v>6.7126586360102136</v>
      </c>
      <c r="FY75" s="65">
        <f t="shared" si="106"/>
        <v>6.7313213240840764</v>
      </c>
      <c r="FZ75" s="65">
        <f t="shared" si="106"/>
        <v>6.7503183019760264</v>
      </c>
      <c r="GA75" s="65">
        <f t="shared" si="106"/>
        <v>6.7696413687854244</v>
      </c>
      <c r="GB75" s="65">
        <f t="shared" si="106"/>
        <v>6.7892819909534818</v>
      </c>
      <c r="GC75" s="65">
        <f t="shared" si="106"/>
        <v>6.8092312952984377</v>
      </c>
      <c r="GD75" s="65">
        <f t="shared" si="106"/>
        <v>6.8294800622794831</v>
      </c>
      <c r="GE75" s="65">
        <f t="shared" si="106"/>
        <v>6.8500187195249724</v>
      </c>
      <c r="GF75" s="65">
        <f t="shared" si="106"/>
        <v>6.8708373356620953</v>
      </c>
      <c r="GG75" s="65">
        <f t="shared" si="106"/>
        <v>6.8919256144863716</v>
      </c>
      <c r="GH75" s="65">
        <f t="shared" si="106"/>
        <v>6.9132728895109823</v>
      </c>
      <c r="GI75" s="65">
        <f t="shared" si="106"/>
        <v>6.9348681189369517</v>
      </c>
      <c r="GJ75" s="65">
        <f t="shared" si="106"/>
        <v>6.95669988108674</v>
      </c>
      <c r="GK75" s="65">
        <f t="shared" si="106"/>
        <v>6.978756370344688</v>
      </c>
      <c r="GL75" s="65">
        <f t="shared" si="106"/>
        <v>7.0010253936489768</v>
      </c>
      <c r="GM75" s="65">
        <f t="shared" si="106"/>
        <v>7.0234943675805974</v>
      </c>
      <c r="GN75" s="65">
        <f t="shared" si="106"/>
        <v>7.0461503160956731</v>
      </c>
      <c r="GO75" s="65">
        <f t="shared" si="106"/>
        <v>7.068979868948051</v>
      </c>
      <c r="GP75" s="65">
        <f t="shared" si="106"/>
        <v>7.091969260849619</v>
      </c>
      <c r="GQ75" s="65">
        <f t="shared" si="106"/>
        <v>7.1151043314159947</v>
      </c>
      <c r="GR75" s="65">
        <f t="shared" si="106"/>
        <v>7.1383705259454393</v>
      </c>
      <c r="GS75" s="65">
        <f t="shared" si="106"/>
        <v>7.1617528970785624</v>
      </c>
      <c r="GT75" s="65">
        <f t="shared" si="106"/>
        <v>7.1852361073860953</v>
      </c>
      <c r="GU75" s="65">
        <f t="shared" si="106"/>
        <v>7.2088044329313066</v>
      </c>
      <c r="GV75" s="65">
        <f t="shared" si="106"/>
        <v>7.232441767852773</v>
      </c>
      <c r="GW75" s="65">
        <f t="shared" si="106"/>
        <v>7.2561316300119412</v>
      </c>
      <c r="GX75" s="65">
        <f t="shared" si="106"/>
        <v>7.2798571677484238</v>
      </c>
      <c r="GY75" s="65">
        <f t="shared" si="106"/>
        <v>7.3036011677841595</v>
      </c>
      <c r="GZ75" s="65">
        <f t="shared" si="106"/>
        <v>7.3273460643152752</v>
      </c>
      <c r="HA75" s="65">
        <f t="shared" si="106"/>
        <v>7.3510739493281427</v>
      </c>
      <c r="HB75" s="65">
        <f t="shared" si="106"/>
        <v>7.3747665841729946</v>
      </c>
      <c r="HC75" s="65">
        <f t="shared" ref="HC75:JG75" si="107">IF(OR($D$56=1,HB72&lt;=0),0,HC74*HC74*1000/(3600*3600*($E$7+HC72)))</f>
        <v>7.3984054124254115</v>
      </c>
      <c r="HD75" s="65">
        <f t="shared" si="107"/>
        <v>7.4219715740622325</v>
      </c>
      <c r="HE75" s="65">
        <f t="shared" si="107"/>
        <v>7.4454459209744774</v>
      </c>
      <c r="HF75" s="65">
        <f t="shared" si="107"/>
        <v>7.4688090338354485</v>
      </c>
      <c r="HG75" s="65">
        <f t="shared" si="107"/>
        <v>7.4920412403374081</v>
      </c>
      <c r="HH75" s="65">
        <f t="shared" si="107"/>
        <v>7.5151226348051567</v>
      </c>
      <c r="HI75" s="65">
        <f t="shared" si="107"/>
        <v>7.5380330991891817</v>
      </c>
      <c r="HJ75" s="65">
        <f t="shared" si="107"/>
        <v>7.560752325435387</v>
      </c>
      <c r="HK75" s="65">
        <f t="shared" si="107"/>
        <v>7.5832598392220252</v>
      </c>
      <c r="HL75" s="65">
        <f t="shared" si="107"/>
        <v>7.6055350250481446</v>
      </c>
      <c r="HM75" s="65">
        <f t="shared" si="107"/>
        <v>7.627557152650918</v>
      </c>
      <c r="HN75" s="65">
        <f t="shared" si="107"/>
        <v>7.649305404722325</v>
      </c>
      <c r="HO75" s="65">
        <f t="shared" si="107"/>
        <v>7.6707589058882215</v>
      </c>
      <c r="HP75" s="65">
        <f t="shared" si="107"/>
        <v>7.6918967529055724</v>
      </c>
      <c r="HQ75" s="65">
        <f t="shared" si="107"/>
        <v>7.7126980460259187</v>
      </c>
      <c r="HR75" s="65">
        <f t="shared" si="107"/>
        <v>7.733141921465374</v>
      </c>
      <c r="HS75" s="65">
        <f t="shared" si="107"/>
        <v>7.7532075849139517</v>
      </c>
      <c r="HT75" s="65">
        <f t="shared" si="107"/>
        <v>7.7728743460090524</v>
      </c>
      <c r="HU75" s="65">
        <f t="shared" si="107"/>
        <v>7.7921216536903781</v>
      </c>
      <c r="HV75" s="65">
        <f t="shared" si="107"/>
        <v>7.8109291323459642</v>
      </c>
      <c r="HW75" s="65">
        <f t="shared" si="107"/>
        <v>7.8292766186517238</v>
      </c>
      <c r="HX75" s="65">
        <f t="shared" si="107"/>
        <v>7.8471441989996382</v>
      </c>
      <c r="HY75" s="65">
        <f t="shared" si="107"/>
        <v>7.8645122474030851</v>
      </c>
      <c r="HZ75" s="65">
        <f t="shared" si="107"/>
        <v>7.8813614637612623</v>
      </c>
      <c r="IA75" s="65">
        <f t="shared" si="107"/>
        <v>7.897672912358721</v>
      </c>
      <c r="IB75" s="65">
        <f t="shared" si="107"/>
        <v>7.9134280604705989</v>
      </c>
      <c r="IC75" s="65">
        <f t="shared" si="107"/>
        <v>7.9286088169391391</v>
      </c>
      <c r="ID75" s="65">
        <f t="shared" si="107"/>
        <v>7.9431975705829592</v>
      </c>
      <c r="IE75" s="65">
        <f t="shared" si="107"/>
        <v>7.9571772282968816</v>
      </c>
      <c r="IF75" s="65">
        <f t="shared" si="107"/>
        <v>7.9705312526972856</v>
      </c>
      <c r="IG75" s="65">
        <f t="shared" si="107"/>
        <v>7.9832436991660636</v>
      </c>
      <c r="IH75" s="65">
        <f t="shared" si="107"/>
        <v>7.9952992521449398</v>
      </c>
      <c r="II75" s="65">
        <f t="shared" si="107"/>
        <v>8.0066832605316591</v>
      </c>
      <c r="IJ75" s="65">
        <f t="shared" si="107"/>
        <v>8.0173817720302143</v>
      </c>
      <c r="IK75" s="65">
        <f t="shared" si="107"/>
        <v>8.0273815663087671</v>
      </c>
      <c r="IL75" s="65">
        <f t="shared" si="107"/>
        <v>8.0366701868214196</v>
      </c>
      <c r="IM75" s="65">
        <f t="shared" si="107"/>
        <v>8.0452359711535006</v>
      </c>
      <c r="IN75" s="65">
        <f t="shared" si="107"/>
        <v>8.0530680797543504</v>
      </c>
      <c r="IO75" s="65">
        <f t="shared" si="107"/>
        <v>8.0601565229270786</v>
      </c>
      <c r="IP75" s="65">
        <f t="shared" si="107"/>
        <v>8.0664921859508834</v>
      </c>
      <c r="IQ75" s="65">
        <f t="shared" si="107"/>
        <v>8.0720668522188515</v>
      </c>
      <c r="IR75" s="65">
        <f t="shared" si="107"/>
        <v>8.0768732242821031</v>
      </c>
      <c r="IS75" s="65">
        <f t="shared" si="107"/>
        <v>8.0809049426999806</v>
      </c>
      <c r="IT75" s="65">
        <f t="shared" si="107"/>
        <v>8.0841566026057166</v>
      </c>
      <c r="IU75" s="65">
        <f t="shared" si="107"/>
        <v>8.0866237679070494</v>
      </c>
      <c r="IV75" s="65">
        <f t="shared" si="107"/>
        <v>8.088302983052424</v>
      </c>
      <c r="IW75" s="65">
        <f t="shared" si="107"/>
        <v>8.0891917823047237</v>
      </c>
      <c r="IX75" s="65">
        <f t="shared" si="107"/>
        <v>8.0892886964763555</v>
      </c>
      <c r="IY75" s="65">
        <f t="shared" si="107"/>
        <v>8.0885932570918264</v>
      </c>
      <c r="IZ75" s="65">
        <f t="shared" si="107"/>
        <v>8.0871059979565203</v>
      </c>
      <c r="JA75" s="65">
        <f t="shared" si="107"/>
        <v>8.0848284541229507</v>
      </c>
      <c r="JB75" s="65">
        <f t="shared" si="107"/>
        <v>8.0817631582587026</v>
      </c>
      <c r="JC75" s="65">
        <f t="shared" si="107"/>
        <v>8.0779136344328943</v>
      </c>
      <c r="JD75" s="65">
        <f t="shared" si="107"/>
        <v>8.073284389350702</v>
      </c>
      <c r="JE75" s="65">
        <f t="shared" si="107"/>
        <v>8.0678809010778885</v>
      </c>
      <c r="JF75" s="65">
        <f t="shared" si="107"/>
        <v>8.0617096053092201</v>
      </c>
      <c r="JG75" s="65">
        <f t="shared" si="107"/>
        <v>8.0547778792465632</v>
      </c>
    </row>
    <row r="76" spans="16:267" hidden="1" x14ac:dyDescent="0.25">
      <c r="P76" s="55" t="s">
        <v>108</v>
      </c>
      <c r="Q76" s="65">
        <f t="shared" ref="Q76:CB76" si="108">Q75-Q73</f>
        <v>0.31258602846178452</v>
      </c>
      <c r="R76" s="65">
        <f t="shared" si="108"/>
        <v>0.31245076629790525</v>
      </c>
      <c r="S76" s="65">
        <f t="shared" si="108"/>
        <v>0.31204511150279934</v>
      </c>
      <c r="T76" s="65">
        <f t="shared" si="108"/>
        <v>0.31136951736904361</v>
      </c>
      <c r="U76" s="65">
        <f t="shared" si="108"/>
        <v>0.31042481612037953</v>
      </c>
      <c r="V76" s="65">
        <f t="shared" si="108"/>
        <v>0.30921221665415111</v>
      </c>
      <c r="W76" s="65">
        <f t="shared" si="108"/>
        <v>0.30773330120507048</v>
      </c>
      <c r="X76" s="65">
        <f t="shared" si="108"/>
        <v>0.30599002094715821</v>
      </c>
      <c r="Y76" s="65">
        <f t="shared" si="108"/>
        <v>0.30398469055615251</v>
      </c>
      <c r="Z76" s="65">
        <f t="shared" si="108"/>
        <v>0.30171998175994119</v>
      </c>
      <c r="AA76" s="65">
        <f t="shared" si="108"/>
        <v>0.29919891590967485</v>
      </c>
      <c r="AB76" s="65">
        <f t="shared" si="108"/>
        <v>0.2964248556088922</v>
      </c>
      <c r="AC76" s="65">
        <f t="shared" si="108"/>
        <v>0.29340149544263827</v>
      </c>
      <c r="AD76" s="65">
        <f t="shared" si="108"/>
        <v>0.29013285185257764</v>
      </c>
      <c r="AE76" s="65">
        <f t="shared" si="108"/>
        <v>0.28662325220804163</v>
      </c>
      <c r="AF76" s="65">
        <f t="shared" si="108"/>
        <v>0.28287732312632308</v>
      </c>
      <c r="AG76" s="65">
        <f t="shared" si="108"/>
        <v>0.27889997809860212</v>
      </c>
      <c r="AH76" s="65">
        <f t="shared" si="108"/>
        <v>0.27469640448048338</v>
      </c>
      <c r="AI76" s="65">
        <f t="shared" si="108"/>
        <v>0.27027204990836307</v>
      </c>
      <c r="AJ76" s="65">
        <f t="shared" si="108"/>
        <v>0.26563260820455348</v>
      </c>
      <c r="AK76" s="65">
        <f t="shared" si="108"/>
        <v>0.26078400483544328</v>
      </c>
      <c r="AL76" s="65">
        <f t="shared" si="108"/>
        <v>0.25573238198783876</v>
      </c>
      <c r="AM76" s="65">
        <f t="shared" si="108"/>
        <v>0.25048408332906558</v>
      </c>
      <c r="AN76" s="65">
        <f t="shared" si="108"/>
        <v>0.24504563851643013</v>
      </c>
      <c r="AO76" s="65">
        <f t="shared" si="108"/>
        <v>0.23942374752125684</v>
      </c>
      <c r="AP76" s="65">
        <f t="shared" si="108"/>
        <v>0.23362526483186752</v>
      </c>
      <c r="AQ76" s="65">
        <f t="shared" si="108"/>
        <v>0.22765718359879195</v>
      </c>
      <c r="AR76" s="65">
        <f t="shared" si="108"/>
        <v>0.22152661978382682</v>
      </c>
      <c r="AS76" s="65">
        <f t="shared" si="108"/>
        <v>0.21524079637282068</v>
      </c>
      <c r="AT76" s="65">
        <f t="shared" si="108"/>
        <v>0.20880702770983106</v>
      </c>
      <c r="AU76" s="65">
        <f t="shared" si="108"/>
        <v>0.20223270400783289</v>
      </c>
      <c r="AV76" s="65">
        <f t="shared" si="108"/>
        <v>0.19552527608848269</v>
      </c>
      <c r="AW76" s="65">
        <f t="shared" si="108"/>
        <v>0.18869224040057198</v>
      </c>
      <c r="AX76" s="65">
        <f t="shared" si="108"/>
        <v>0.18174112436356182</v>
      </c>
      <c r="AY76" s="65">
        <f t="shared" si="108"/>
        <v>0.17467947207951262</v>
      </c>
      <c r="AZ76" s="65">
        <f t="shared" si="108"/>
        <v>0.16751483045316817</v>
      </c>
      <c r="BA76" s="65">
        <f t="shared" si="108"/>
        <v>0.16025473575660243</v>
      </c>
      <c r="BB76" s="65">
        <f t="shared" si="108"/>
        <v>0.15290670067123369</v>
      </c>
      <c r="BC76" s="65">
        <f t="shared" si="108"/>
        <v>0.14547820183642379</v>
      </c>
      <c r="BD76" s="65">
        <f t="shared" si="108"/>
        <v>0.13797666793036267</v>
      </c>
      <c r="BE76" s="65">
        <f t="shared" si="108"/>
        <v>0.13040946830528721</v>
      </c>
      <c r="BF76" s="65">
        <f t="shared" si="108"/>
        <v>0.12278390219564361</v>
      </c>
      <c r="BG76" s="65">
        <f t="shared" si="108"/>
        <v>0.11510718851432067</v>
      </c>
      <c r="BH76" s="65">
        <f t="shared" si="108"/>
        <v>0.10738645624863707</v>
      </c>
      <c r="BI76" s="65">
        <f t="shared" si="108"/>
        <v>9.9628735464674989E-2</v>
      </c>
      <c r="BJ76" s="65">
        <f t="shared" si="108"/>
        <v>9.1840948925253407E-2</v>
      </c>
      <c r="BK76" s="65">
        <f t="shared" si="108"/>
        <v>8.4029904323901228E-2</v>
      </c>
      <c r="BL76" s="65">
        <f t="shared" si="108"/>
        <v>7.6202287134353064E-2</v>
      </c>
      <c r="BM76" s="65">
        <f t="shared" si="108"/>
        <v>6.8364654072373909E-2</v>
      </c>
      <c r="BN76" s="65">
        <f t="shared" si="108"/>
        <v>6.0523427164204335E-2</v>
      </c>
      <c r="BO76" s="65">
        <f t="shared" si="108"/>
        <v>5.2684888413566E-2</v>
      </c>
      <c r="BP76" s="65">
        <f t="shared" si="108"/>
        <v>4.4855175057016083E-2</v>
      </c>
      <c r="BQ76" s="65">
        <f t="shared" si="108"/>
        <v>3.7040275395452404E-2</v>
      </c>
      <c r="BR76" s="65">
        <f t="shared" si="108"/>
        <v>2.9246025187739555E-2</v>
      </c>
      <c r="BS76" s="65">
        <f t="shared" si="108"/>
        <v>2.1478104590855196E-2</v>
      </c>
      <c r="BT76" s="65">
        <f t="shared" si="108"/>
        <v>1.3742035629507932E-2</v>
      </c>
      <c r="BU76" s="65">
        <f t="shared" si="108"/>
        <v>6.0431801768654481E-3</v>
      </c>
      <c r="BV76" s="65">
        <f t="shared" si="108"/>
        <v>-1.6132615729569366E-3</v>
      </c>
      <c r="BW76" s="65">
        <f t="shared" si="108"/>
        <v>-9.2222521609706121E-3</v>
      </c>
      <c r="BX76" s="65">
        <f t="shared" si="108"/>
        <v>-1.6778917469052246E-2</v>
      </c>
      <c r="BY76" s="65">
        <f t="shared" si="108"/>
        <v>-2.427854689695863E-2</v>
      </c>
      <c r="BZ76" s="65">
        <f t="shared" si="108"/>
        <v>-3.1716593132778748E-2</v>
      </c>
      <c r="CA76" s="65">
        <f t="shared" si="108"/>
        <v>-3.9088671539201592E-2</v>
      </c>
      <c r="CB76" s="65">
        <f t="shared" si="108"/>
        <v>-4.6390559178229651E-2</v>
      </c>
      <c r="CC76" s="65">
        <f t="shared" ref="CC76:EN76" si="109">CC75-CC73</f>
        <v>-5.3618193496998146E-2</v>
      </c>
      <c r="CD76" s="65">
        <f t="shared" si="109"/>
        <v>-6.0767670697265963E-2</v>
      </c>
      <c r="CE76" s="65">
        <f t="shared" si="109"/>
        <v>-6.7835243811065205E-2</v>
      </c>
      <c r="CF76" s="65">
        <f t="shared" si="109"/>
        <v>-7.4817320504640961E-2</v>
      </c>
      <c r="CG76" s="65">
        <f t="shared" si="109"/>
        <v>-8.1710460632578474E-2</v>
      </c>
      <c r="CH76" s="65">
        <f t="shared" si="109"/>
        <v>-8.8511373563485485E-2</v>
      </c>
      <c r="CI76" s="65">
        <f t="shared" si="109"/>
        <v>-9.5216915298189875E-2</v>
      </c>
      <c r="CJ76" s="65">
        <f t="shared" si="109"/>
        <v>-0.10182408540084609</v>
      </c>
      <c r="CK76" s="65">
        <f t="shared" si="109"/>
        <v>-0.10833002376271583</v>
      </c>
      <c r="CL76" s="65">
        <f t="shared" si="109"/>
        <v>-0.11473200721777754</v>
      </c>
      <c r="CM76" s="65">
        <f t="shared" si="109"/>
        <v>-0.12102744602860582</v>
      </c>
      <c r="CN76" s="65">
        <f t="shared" si="109"/>
        <v>-0.12721388026030933</v>
      </c>
      <c r="CO76" s="65">
        <f t="shared" si="109"/>
        <v>-0.13328897605950196</v>
      </c>
      <c r="CP76" s="65">
        <f t="shared" si="109"/>
        <v>-0.13925052185459741</v>
      </c>
      <c r="CQ76" s="65">
        <f t="shared" si="109"/>
        <v>-0.14509642449292404</v>
      </c>
      <c r="CR76" s="65">
        <f t="shared" si="109"/>
        <v>-0.15082470532938164</v>
      </c>
      <c r="CS76" s="65">
        <f t="shared" si="109"/>
        <v>-0.15643349628063064</v>
      </c>
      <c r="CT76" s="65">
        <f t="shared" si="109"/>
        <v>-0.16192103585798989</v>
      </c>
      <c r="CU76" s="65">
        <f t="shared" si="109"/>
        <v>-0.16728566519150068</v>
      </c>
      <c r="CV76" s="65">
        <f t="shared" si="109"/>
        <v>-0.17252582405682926</v>
      </c>
      <c r="CW76" s="65">
        <f t="shared" si="109"/>
        <v>-0.17764004691598689</v>
      </c>
      <c r="CX76" s="65">
        <f t="shared" si="109"/>
        <v>-0.18262695898208747</v>
      </c>
      <c r="CY76" s="65">
        <f t="shared" si="109"/>
        <v>-0.18748527231771117</v>
      </c>
      <c r="CZ76" s="65">
        <f t="shared" si="109"/>
        <v>-0.19221378197570704</v>
      </c>
      <c r="DA76" s="65">
        <f t="shared" si="109"/>
        <v>-0.19681136219069373</v>
      </c>
      <c r="DB76" s="65">
        <f t="shared" si="109"/>
        <v>-0.20127696262877848</v>
      </c>
      <c r="DC76" s="65">
        <f t="shared" si="109"/>
        <v>-0.20560960470254397</v>
      </c>
      <c r="DD76" s="65">
        <f t="shared" si="109"/>
        <v>-0.20980837795767471</v>
      </c>
      <c r="DE76" s="65">
        <f t="shared" si="109"/>
        <v>-0.21387243653707344</v>
      </c>
      <c r="DF76" s="65">
        <f t="shared" si="109"/>
        <v>-0.21780099572782952</v>
      </c>
      <c r="DG76" s="65">
        <f t="shared" si="109"/>
        <v>-0.22159332859588599</v>
      </c>
      <c r="DH76" s="65">
        <f t="shared" si="109"/>
        <v>-0.22524876271274685</v>
      </c>
      <c r="DI76" s="65">
        <f t="shared" si="109"/>
        <v>-0.22876667697824171</v>
      </c>
      <c r="DJ76" s="65">
        <f t="shared" si="109"/>
        <v>-0.23214649854282232</v>
      </c>
      <c r="DK76" s="65">
        <f t="shared" si="109"/>
        <v>-0.23538769983259122</v>
      </c>
      <c r="DL76" s="65">
        <f t="shared" si="109"/>
        <v>-0.2384897956798735</v>
      </c>
      <c r="DM76" s="65">
        <f t="shared" si="109"/>
        <v>-0.24145234056178122</v>
      </c>
      <c r="DN76" s="65">
        <f t="shared" si="109"/>
        <v>-0.24427492594899558</v>
      </c>
      <c r="DO76" s="65">
        <f t="shared" si="109"/>
        <v>-0.24695717776663884</v>
      </c>
      <c r="DP76" s="65">
        <f t="shared" si="109"/>
        <v>-0.24949875396893262</v>
      </c>
      <c r="DQ76" s="65">
        <f t="shared" si="109"/>
        <v>-0.25189934222903343</v>
      </c>
      <c r="DR76" s="65">
        <f t="shared" si="109"/>
        <v>-0.25415865774528612</v>
      </c>
      <c r="DS76" s="65">
        <f t="shared" si="109"/>
        <v>-0.25627644116497095</v>
      </c>
      <c r="DT76" s="65">
        <f t="shared" si="109"/>
        <v>-0.25825245662634266</v>
      </c>
      <c r="DU76" s="65">
        <f t="shared" si="109"/>
        <v>-0.26008648991980277</v>
      </c>
      <c r="DV76" s="65">
        <f t="shared" si="109"/>
        <v>-0.26177834676869871</v>
      </c>
      <c r="DW76" s="65">
        <f t="shared" si="109"/>
        <v>-0.26332785123035496</v>
      </c>
      <c r="DX76" s="65">
        <f t="shared" si="109"/>
        <v>-0.26473484421765558</v>
      </c>
      <c r="DY76" s="65">
        <f t="shared" si="109"/>
        <v>-0.26599918214157547</v>
      </c>
      <c r="DZ76" s="65">
        <f t="shared" si="109"/>
        <v>-0.2671207356748786</v>
      </c>
      <c r="EA76" s="65">
        <f t="shared" si="109"/>
        <v>-0.26809938863721428</v>
      </c>
      <c r="EB76" s="65">
        <f t="shared" si="109"/>
        <v>-0.26893503700177135</v>
      </c>
      <c r="EC76" s="65">
        <f t="shared" si="109"/>
        <v>-0.26962758802367404</v>
      </c>
      <c r="ED76" s="65">
        <f t="shared" si="109"/>
        <v>-0.27017695949016751</v>
      </c>
      <c r="EE76" s="65">
        <f t="shared" si="109"/>
        <v>-0.27058307909277346</v>
      </c>
      <c r="EF76" s="65">
        <f t="shared" si="109"/>
        <v>-0.27084588392147069</v>
      </c>
      <c r="EG76" s="65">
        <f t="shared" si="109"/>
        <v>-0.27096532008105445</v>
      </c>
      <c r="EH76" s="65">
        <f t="shared" si="109"/>
        <v>-0.2709413424297118</v>
      </c>
      <c r="EI76" s="65">
        <f t="shared" si="109"/>
        <v>-0.2707739144400092</v>
      </c>
      <c r="EJ76" s="65">
        <f t="shared" si="109"/>
        <v>-0.27046300818237867</v>
      </c>
      <c r="EK76" s="65">
        <f t="shared" si="109"/>
        <v>-0.27000860443123642</v>
      </c>
      <c r="EL76" s="65">
        <f t="shared" si="109"/>
        <v>-0.26941069289394282</v>
      </c>
      <c r="EM76" s="65">
        <f t="shared" si="109"/>
        <v>-0.2686692725627049</v>
      </c>
      <c r="EN76" s="65">
        <f t="shared" si="109"/>
        <v>-0.26778435218966035</v>
      </c>
      <c r="EO76" s="65">
        <f t="shared" ref="EO76:GZ76" si="110">EO75-EO73</f>
        <v>-0.26675595088530368</v>
      </c>
      <c r="EP76" s="65">
        <f t="shared" si="110"/>
        <v>-0.26558409884044654</v>
      </c>
      <c r="EQ76" s="65">
        <f t="shared" si="110"/>
        <v>-0.26426883817191094</v>
      </c>
      <c r="ER76" s="65">
        <f t="shared" si="110"/>
        <v>-0.26281022389213771</v>
      </c>
      <c r="ES76" s="65">
        <f t="shared" si="110"/>
        <v>-0.2612083250028947</v>
      </c>
      <c r="ET76" s="65">
        <f t="shared" si="110"/>
        <v>-0.25946322571317371</v>
      </c>
      <c r="EU76" s="65">
        <f t="shared" si="110"/>
        <v>-0.25757502678149446</v>
      </c>
      <c r="EV76" s="65">
        <f t="shared" si="110"/>
        <v>-0.25554384698253862</v>
      </c>
      <c r="EW76" s="65">
        <f t="shared" si="110"/>
        <v>-0.25336982469827785</v>
      </c>
      <c r="EX76" s="65">
        <f t="shared" si="110"/>
        <v>-0.25105311963341048</v>
      </c>
      <c r="EY76" s="65">
        <f t="shared" si="110"/>
        <v>-0.24859391465503933</v>
      </c>
      <c r="EZ76" s="65">
        <f t="shared" si="110"/>
        <v>-0.24599241775632841</v>
      </c>
      <c r="FA76" s="65">
        <f t="shared" si="110"/>
        <v>-0.24324886414375158</v>
      </c>
      <c r="FB76" s="65">
        <f t="shared" si="110"/>
        <v>-0.24036351844746662</v>
      </c>
      <c r="FC76" s="65">
        <f t="shared" si="110"/>
        <v>-0.2373366770541665</v>
      </c>
      <c r="FD76" s="65">
        <f t="shared" si="110"/>
        <v>-0.23416867056155333</v>
      </c>
      <c r="FE76" s="65">
        <f t="shared" si="110"/>
        <v>-0.2308598663534287</v>
      </c>
      <c r="FF76" s="65">
        <f t="shared" si="110"/>
        <v>-0.22741067129415971</v>
      </c>
      <c r="FG76" s="65">
        <f t="shared" si="110"/>
        <v>-0.22382153454102394</v>
      </c>
      <c r="FH76" s="65">
        <f t="shared" si="110"/>
        <v>-0.22009295047268473</v>
      </c>
      <c r="FI76" s="65">
        <f t="shared" si="110"/>
        <v>-0.21622546173173252</v>
      </c>
      <c r="FJ76" s="65">
        <f t="shared" si="110"/>
        <v>-0.21221966237893763</v>
      </c>
      <c r="FK76" s="65">
        <f t="shared" si="110"/>
        <v>-0.20807620115646941</v>
      </c>
      <c r="FL76" s="65">
        <f t="shared" si="110"/>
        <v>-0.20379578485697447</v>
      </c>
      <c r="FM76" s="65">
        <f t="shared" si="110"/>
        <v>-0.19937918179504432</v>
      </c>
      <c r="FN76" s="65">
        <f t="shared" si="110"/>
        <v>-0.19482722537705932</v>
      </c>
      <c r="FO76" s="65">
        <f t="shared" si="110"/>
        <v>-0.19014081776502501</v>
      </c>
      <c r="FP76" s="65">
        <f t="shared" si="110"/>
        <v>-0.18532093362946611</v>
      </c>
      <c r="FQ76" s="65">
        <f t="shared" si="110"/>
        <v>-0.18036862398593101</v>
      </c>
      <c r="FR76" s="65">
        <f t="shared" si="110"/>
        <v>-0.17528502010907321</v>
      </c>
      <c r="FS76" s="65">
        <f t="shared" si="110"/>
        <v>-0.17007133751770986</v>
      </c>
      <c r="FT76" s="65">
        <f t="shared" si="110"/>
        <v>-0.16472888002360442</v>
      </c>
      <c r="FU76" s="65">
        <f t="shared" si="110"/>
        <v>-0.15925904383607747</v>
      </c>
      <c r="FV76" s="65">
        <f t="shared" si="110"/>
        <v>-0.15366332171388297</v>
      </c>
      <c r="FW76" s="65">
        <f t="shared" si="110"/>
        <v>-0.14794330715503445</v>
      </c>
      <c r="FX76" s="65">
        <f t="shared" si="110"/>
        <v>-0.14210069861454944</v>
      </c>
      <c r="FY76" s="65">
        <f t="shared" si="110"/>
        <v>-0.13613730373931343</v>
      </c>
      <c r="FZ76" s="65">
        <f t="shared" si="110"/>
        <v>-0.13005504360848086</v>
      </c>
      <c r="GA76" s="65">
        <f t="shared" si="110"/>
        <v>-0.12385595696701657</v>
      </c>
      <c r="GB76" s="65">
        <f t="shared" si="110"/>
        <v>-0.11754220443913699</v>
      </c>
      <c r="GC76" s="65">
        <f t="shared" si="110"/>
        <v>-0.11111607270762391</v>
      </c>
      <c r="GD76" s="65">
        <f t="shared" si="110"/>
        <v>-0.1045799786440762</v>
      </c>
      <c r="GE76" s="65">
        <f t="shared" si="110"/>
        <v>-9.7936473374356403E-2</v>
      </c>
      <c r="GF76" s="65">
        <f t="shared" si="110"/>
        <v>-9.1188246262576378E-2</v>
      </c>
      <c r="GG76" s="65">
        <f t="shared" si="110"/>
        <v>-8.4338128796226819E-2</v>
      </c>
      <c r="GH76" s="65">
        <f t="shared" si="110"/>
        <v>-7.7389098354035291E-2</v>
      </c>
      <c r="GI76" s="65">
        <f t="shared" si="110"/>
        <v>-7.0344281837523503E-2</v>
      </c>
      <c r="GJ76" s="65">
        <f t="shared" si="110"/>
        <v>-6.3206959146243413E-2</v>
      </c>
      <c r="GK76" s="65">
        <f t="shared" si="110"/>
        <v>-5.5980566476027782E-2</v>
      </c>
      <c r="GL76" s="65">
        <f t="shared" si="110"/>
        <v>-4.8668699418795036E-2</v>
      </c>
      <c r="GM76" s="65">
        <f t="shared" si="110"/>
        <v>-4.1275115841779453E-2</v>
      </c>
      <c r="GN76" s="65">
        <f t="shared" si="110"/>
        <v>-3.3803738523420002E-2</v>
      </c>
      <c r="GO76" s="65">
        <f t="shared" si="110"/>
        <v>-2.6258657522569173E-2</v>
      </c>
      <c r="GP76" s="65">
        <f t="shared" si="110"/>
        <v>-1.8644132257186641E-2</v>
      </c>
      <c r="GQ76" s="65">
        <f t="shared" si="110"/>
        <v>-1.0964593268310452E-2</v>
      </c>
      <c r="GR76" s="65">
        <f t="shared" si="110"/>
        <v>-3.2246436446481397E-3</v>
      </c>
      <c r="GS76" s="65">
        <f t="shared" si="110"/>
        <v>4.5709399168867293E-3</v>
      </c>
      <c r="GT76" s="65">
        <f t="shared" si="110"/>
        <v>1.2417206439673478E-2</v>
      </c>
      <c r="GU76" s="65">
        <f t="shared" si="110"/>
        <v>2.030903040972909E-2</v>
      </c>
      <c r="GV76" s="65">
        <f t="shared" si="110"/>
        <v>2.8241111956655907E-2</v>
      </c>
      <c r="GW76" s="65">
        <f t="shared" si="110"/>
        <v>3.620797749758875E-2</v>
      </c>
      <c r="GX76" s="65">
        <f t="shared" si="110"/>
        <v>4.4203980868126713E-2</v>
      </c>
      <c r="GY76" s="65">
        <f t="shared" si="110"/>
        <v>5.2223304963605166E-2</v>
      </c>
      <c r="GZ76" s="65">
        <f t="shared" si="110"/>
        <v>6.0259963913230408E-2</v>
      </c>
      <c r="HA76" s="65">
        <f t="shared" ref="HA76:JG76" si="111">HA75-HA73</f>
        <v>6.8307805808766275E-2</v>
      </c>
      <c r="HB76" s="65">
        <f t="shared" si="111"/>
        <v>7.6360516008115553E-2</v>
      </c>
      <c r="HC76" s="65">
        <f t="shared" si="111"/>
        <v>8.4411621032942641E-2</v>
      </c>
      <c r="HD76" s="65">
        <f t="shared" si="111"/>
        <v>9.2454493077862132E-2</v>
      </c>
      <c r="HE76" s="65">
        <f t="shared" si="111"/>
        <v>0.10048235514698334</v>
      </c>
      <c r="HF76" s="65">
        <f t="shared" si="111"/>
        <v>0.10848828683159439</v>
      </c>
      <c r="HG76" s="65">
        <f t="shared" si="111"/>
        <v>0.11646523074067616</v>
      </c>
      <c r="HH76" s="65">
        <f t="shared" si="111"/>
        <v>0.12440599959347853</v>
      </c>
      <c r="HI76" s="65">
        <f t="shared" si="111"/>
        <v>0.13230328398085778</v>
      </c>
      <c r="HJ76" s="65">
        <f t="shared" si="111"/>
        <v>0.1401496607992776</v>
      </c>
      <c r="HK76" s="65">
        <f t="shared" si="111"/>
        <v>0.1479376023583665</v>
      </c>
      <c r="HL76" s="65">
        <f t="shared" si="111"/>
        <v>0.15565948615981995</v>
      </c>
      <c r="HM76" s="65">
        <f t="shared" si="111"/>
        <v>0.16330760534205258</v>
      </c>
      <c r="HN76" s="65">
        <f t="shared" si="111"/>
        <v>0.17087417978153763</v>
      </c>
      <c r="HO76" s="65">
        <f t="shared" si="111"/>
        <v>0.17835136783809435</v>
      </c>
      <c r="HP76" s="65">
        <f t="shared" si="111"/>
        <v>0.18573127872766104</v>
      </c>
      <c r="HQ76" s="65">
        <f t="shared" si="111"/>
        <v>0.19300598550225168</v>
      </c>
      <c r="HR76" s="65">
        <f t="shared" si="111"/>
        <v>0.20016753861269088</v>
      </c>
      <c r="HS76" s="65">
        <f t="shared" si="111"/>
        <v>0.2072079800259532</v>
      </c>
      <c r="HT76" s="65">
        <f t="shared" si="111"/>
        <v>0.21411935786470337</v>
      </c>
      <c r="HU76" s="65">
        <f t="shared" si="111"/>
        <v>0.22089374153270835</v>
      </c>
      <c r="HV76" s="65">
        <f t="shared" si="111"/>
        <v>0.22752323728574275</v>
      </c>
      <c r="HW76" s="65">
        <f t="shared" si="111"/>
        <v>0.23400000420378397</v>
      </c>
      <c r="HX76" s="65">
        <f t="shared" si="111"/>
        <v>0.24031627051630888</v>
      </c>
      <c r="HY76" s="65">
        <f t="shared" si="111"/>
        <v>0.24646435022897428</v>
      </c>
      <c r="HZ76" s="65">
        <f t="shared" si="111"/>
        <v>0.25243665999635923</v>
      </c>
      <c r="IA76" s="65">
        <f t="shared" si="111"/>
        <v>0.25822573618216005</v>
      </c>
      <c r="IB76" s="65">
        <f t="shared" si="111"/>
        <v>0.26382425204521809</v>
      </c>
      <c r="IC76" s="65">
        <f t="shared" si="111"/>
        <v>0.26922503498690098</v>
      </c>
      <c r="ID76" s="65">
        <f t="shared" si="111"/>
        <v>0.27442108379296304</v>
      </c>
      <c r="IE76" s="65">
        <f t="shared" si="111"/>
        <v>0.27940558580092834</v>
      </c>
      <c r="IF76" s="65">
        <f t="shared" si="111"/>
        <v>0.28417193392214912</v>
      </c>
      <c r="IG76" s="65">
        <f t="shared" si="111"/>
        <v>0.28871374344660161</v>
      </c>
      <c r="IH76" s="65">
        <f t="shared" si="111"/>
        <v>0.29302486855740906</v>
      </c>
      <c r="II76" s="65">
        <f t="shared" si="111"/>
        <v>0.29709941848170462</v>
      </c>
      <c r="IJ76" s="65">
        <f t="shared" si="111"/>
        <v>0.30093177320453002</v>
      </c>
      <c r="IK76" s="65">
        <f t="shared" si="111"/>
        <v>0.30451659867295611</v>
      </c>
      <c r="IL76" s="65">
        <f t="shared" si="111"/>
        <v>0.30784886141864476</v>
      </c>
      <c r="IM76" s="65">
        <f t="shared" si="111"/>
        <v>0.31092384252864402</v>
      </c>
      <c r="IN76" s="65">
        <f t="shared" si="111"/>
        <v>0.31373715089621168</v>
      </c>
      <c r="IO76" s="65">
        <f t="shared" si="111"/>
        <v>0.31628473568607163</v>
      </c>
      <c r="IP76" s="65">
        <f t="shared" si="111"/>
        <v>0.31856289795148385</v>
      </c>
      <c r="IQ76" s="65">
        <f t="shared" si="111"/>
        <v>0.32056830134408099</v>
      </c>
      <c r="IR76" s="65">
        <f t="shared" si="111"/>
        <v>0.32229798186141512</v>
      </c>
      <c r="IS76" s="65">
        <f t="shared" si="111"/>
        <v>0.32374935658148374</v>
      </c>
      <c r="IT76" s="65">
        <f t="shared" si="111"/>
        <v>0.32492023133849202</v>
      </c>
      <c r="IU76" s="65">
        <f t="shared" si="111"/>
        <v>0.32580880729910877</v>
      </c>
      <c r="IV76" s="65">
        <f t="shared" si="111"/>
        <v>0.32641368640412871</v>
      </c>
      <c r="IW76" s="65">
        <f t="shared" si="111"/>
        <v>0.32673387564626299</v>
      </c>
      <c r="IX76" s="65">
        <f t="shared" si="111"/>
        <v>0.32676879016074345</v>
      </c>
      <c r="IY76" s="65">
        <f t="shared" si="111"/>
        <v>0.32651825511176646</v>
      </c>
      <c r="IZ76" s="65">
        <f t="shared" si="111"/>
        <v>0.32598250636418769</v>
      </c>
      <c r="JA76" s="65">
        <f t="shared" si="111"/>
        <v>0.32516218993632329</v>
      </c>
      <c r="JB76" s="65">
        <f t="shared" si="111"/>
        <v>0.32405836023629409</v>
      </c>
      <c r="JC76" s="65">
        <f t="shared" si="111"/>
        <v>0.32267247709081825</v>
      </c>
      <c r="JD76" s="65">
        <f t="shared" si="111"/>
        <v>0.32100640158179949</v>
      </c>
      <c r="JE76" s="65">
        <f t="shared" si="111"/>
        <v>0.31906239071245057</v>
      </c>
      <c r="JF76" s="65">
        <f t="shared" si="111"/>
        <v>0.31684309093063945</v>
      </c>
      <c r="JG76" s="65">
        <f t="shared" si="111"/>
        <v>0.3143515305433251</v>
      </c>
    </row>
    <row r="77" spans="16:267" hidden="1" x14ac:dyDescent="0.25"/>
  </sheetData>
  <sheetProtection algorithmName="SHA-512" hashValue="+ymbCc7huMu928j3CezL5mvthDK9sxYz5jJjNJwAQShIqi7G2AHgm+q+mMs2dBqoEqzWtUD+l89S7LGYfEzqhQ==" saltValue="OpL5PdSyTt1qfdC2Lbe2LQ==" spinCount="100000" sheet="1" objects="1" scenarios="1" selectLockedCells="1"/>
  <mergeCells count="20">
    <mergeCell ref="C13:D13"/>
    <mergeCell ref="C15:D15"/>
    <mergeCell ref="C16:D16"/>
    <mergeCell ref="C17:D17"/>
    <mergeCell ref="C18:D18"/>
    <mergeCell ref="C7:D7"/>
    <mergeCell ref="C8:D8"/>
    <mergeCell ref="C9:D9"/>
    <mergeCell ref="C10:D10"/>
    <mergeCell ref="C12:D12"/>
    <mergeCell ref="Q16:R16"/>
    <mergeCell ref="C58:D58"/>
    <mergeCell ref="C40:D40"/>
    <mergeCell ref="C42:D42"/>
    <mergeCell ref="C43:D43"/>
    <mergeCell ref="C45:D45"/>
    <mergeCell ref="C47:D47"/>
    <mergeCell ref="C48:D48"/>
    <mergeCell ref="C39:D39"/>
    <mergeCell ref="C19:D19"/>
  </mergeCells>
  <dataValidations count="4">
    <dataValidation type="decimal" allowBlank="1" showInputMessage="1" showErrorMessage="1" error="Speed at engine cutoff as a % of speed for circular orbit must be 95.0 to 105.0%" sqref="E10">
      <formula1>95</formula1>
      <formula2>105</formula2>
    </dataValidation>
    <dataValidation type="whole" allowBlank="1" showInputMessage="1" showErrorMessage="1" error="Radius of the Planet must be 3,500 to 7,000 kilometres" sqref="E7">
      <formula1>3500</formula1>
      <formula2>7000</formula2>
    </dataValidation>
    <dataValidation type="decimal" allowBlank="1" showInputMessage="1" showErrorMessage="1" error="Acceleration due to Gravity must be 3.0 to 12.0 metres/sec/sec" sqref="E8">
      <formula1>3</formula1>
      <formula2>12</formula2>
    </dataValidation>
    <dataValidation type="whole" allowBlank="1" showInputMessage="1" showErrorMessage="1" error="Height at Rocket engine cutoff must be 80 to 800 kilometres" sqref="E9">
      <formula1>80</formula1>
      <formula2>800</formula2>
    </dataValidation>
  </dataValidations>
  <printOptions horizontalCentered="1" verticalCentered="1"/>
  <pageMargins left="0.74803149606299213" right="0.15748031496062992" top="0.98425196850393704" bottom="0.98425196850393704" header="0.51181102362204722" footer="0.51181102362204722"/>
  <pageSetup paperSize="9" orientation="landscape" r:id="rId1"/>
  <headerFooter alignWithMargins="0">
    <oddHeader>&amp;LCopyright 2018 JD Palmer&amp;CRockets Orbits and Newton - Dynamics&amp;R&amp;D</oddHeader>
  </headerFooter>
  <ignoredErrors>
    <ignoredError sqref="P6" 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7</vt:i4>
      </vt:variant>
    </vt:vector>
  </HeadingPairs>
  <TitlesOfParts>
    <vt:vector size="7" baseType="lpstr">
      <vt:lpstr>Intro</vt:lpstr>
      <vt:lpstr>Astronaut</vt:lpstr>
      <vt:lpstr>Guidance</vt:lpstr>
      <vt:lpstr>Circular</vt:lpstr>
      <vt:lpstr>Planets</vt:lpstr>
      <vt:lpstr>Elliptical1</vt:lpstr>
      <vt:lpstr>Elliptical2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2018-07-23T08:34:20Z</cp:lastPrinted>
  <dcterms:created xsi:type="dcterms:W3CDTF">2013-11-23T08:57:06Z</dcterms:created>
  <dcterms:modified xsi:type="dcterms:W3CDTF">2018-07-23T13:33:37Z</dcterms:modified>
</cp:coreProperties>
</file>